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2075"/>
  </bookViews>
  <sheets>
    <sheet name="Приложение №ххх Табл.№ххх" sheetId="1" r:id="rId1"/>
  </sheets>
  <definedNames>
    <definedName name="_xlnm.Print_Titles" localSheetId="0">'Приложение №ххх Табл.№ххх'!$N:$W,'Приложение №ххх Табл.№ххх'!$10:$12</definedName>
  </definedNames>
  <calcPr calcId="125725" iterate="1"/>
</workbook>
</file>

<file path=xl/calcChain.xml><?xml version="1.0" encoding="utf-8"?>
<calcChain xmlns="http://schemas.openxmlformats.org/spreadsheetml/2006/main">
  <c r="AA264" i="1"/>
  <c r="R264" l="1"/>
  <c r="P197"/>
  <c r="P115"/>
  <c r="Y251"/>
  <c r="S252"/>
  <c r="U252" s="1"/>
  <c r="T252"/>
  <c r="T246" s="1"/>
  <c r="V252"/>
  <c r="W252"/>
  <c r="X252" s="1"/>
  <c r="Y252"/>
  <c r="V246"/>
  <c r="W246"/>
  <c r="X246" s="1"/>
  <c r="S156"/>
  <c r="T156"/>
  <c r="U156" s="1"/>
  <c r="V156"/>
  <c r="W156"/>
  <c r="X156"/>
  <c r="Y156"/>
  <c r="AA156" s="1"/>
  <c r="Z156"/>
  <c r="Y197"/>
  <c r="Z192"/>
  <c r="Y192"/>
  <c r="S162"/>
  <c r="U162" s="1"/>
  <c r="T162"/>
  <c r="V162"/>
  <c r="W162"/>
  <c r="X162" s="1"/>
  <c r="Y162"/>
  <c r="Z162"/>
  <c r="AA162"/>
  <c r="Z165"/>
  <c r="Q163"/>
  <c r="P162"/>
  <c r="AA188"/>
  <c r="AB188" s="1"/>
  <c r="R188"/>
  <c r="Z187"/>
  <c r="AA187" s="1"/>
  <c r="Y187"/>
  <c r="Q187"/>
  <c r="P187"/>
  <c r="Y115"/>
  <c r="Y113" s="1"/>
  <c r="S112"/>
  <c r="U112" s="1"/>
  <c r="T112"/>
  <c r="V112"/>
  <c r="W112"/>
  <c r="S113"/>
  <c r="U113" s="1"/>
  <c r="T113"/>
  <c r="V113"/>
  <c r="X113" s="1"/>
  <c r="W113"/>
  <c r="S194"/>
  <c r="V194"/>
  <c r="S195"/>
  <c r="S193" s="1"/>
  <c r="T195"/>
  <c r="V195"/>
  <c r="V193" s="1"/>
  <c r="W195"/>
  <c r="X195" s="1"/>
  <c r="S246" l="1"/>
  <c r="U246" s="1"/>
  <c r="R187"/>
  <c r="AB187" s="1"/>
  <c r="W194"/>
  <c r="X194" s="1"/>
  <c r="U195"/>
  <c r="T194"/>
  <c r="X112"/>
  <c r="U194" l="1"/>
  <c r="T193"/>
  <c r="U193" s="1"/>
  <c r="W193"/>
  <c r="X193" s="1"/>
  <c r="AA201"/>
  <c r="R201"/>
  <c r="AA200"/>
  <c r="Z200"/>
  <c r="Y200"/>
  <c r="R200"/>
  <c r="Q200"/>
  <c r="P200"/>
  <c r="Q15"/>
  <c r="P19"/>
  <c r="R19" s="1"/>
  <c r="Q19"/>
  <c r="Q18" s="1"/>
  <c r="Q17" s="1"/>
  <c r="R21"/>
  <c r="R22"/>
  <c r="Q25"/>
  <c r="Q24" s="1"/>
  <c r="Q23" s="1"/>
  <c r="R23" s="1"/>
  <c r="R25"/>
  <c r="R26"/>
  <c r="Q28"/>
  <c r="Q27" s="1"/>
  <c r="Q31"/>
  <c r="R31"/>
  <c r="R32"/>
  <c r="Q33"/>
  <c r="Q30" s="1"/>
  <c r="Q29" s="1"/>
  <c r="R29" s="1"/>
  <c r="R34"/>
  <c r="R33" s="1"/>
  <c r="Q37"/>
  <c r="Q36" s="1"/>
  <c r="Q35" s="1"/>
  <c r="R38"/>
  <c r="R37" s="1"/>
  <c r="R36" s="1"/>
  <c r="R35" s="1"/>
  <c r="Q43"/>
  <c r="R43"/>
  <c r="R44"/>
  <c r="Q45"/>
  <c r="R46"/>
  <c r="R45" s="1"/>
  <c r="Q47"/>
  <c r="R48"/>
  <c r="R47" s="1"/>
  <c r="Q50"/>
  <c r="R50"/>
  <c r="R51"/>
  <c r="Q52"/>
  <c r="Q49" s="1"/>
  <c r="R49" s="1"/>
  <c r="R53"/>
  <c r="R52" s="1"/>
  <c r="P55"/>
  <c r="P54" s="1"/>
  <c r="P56"/>
  <c r="Q56"/>
  <c r="Q55" s="1"/>
  <c r="Q54" s="1"/>
  <c r="R56"/>
  <c r="R55" s="1"/>
  <c r="R57"/>
  <c r="R58"/>
  <c r="P60"/>
  <c r="P62"/>
  <c r="Q62"/>
  <c r="Q61" s="1"/>
  <c r="Q60" s="1"/>
  <c r="Q59" s="1"/>
  <c r="R59" s="1"/>
  <c r="Q63"/>
  <c r="R63" s="1"/>
  <c r="R64"/>
  <c r="R62" s="1"/>
  <c r="R61" s="1"/>
  <c r="R60" s="1"/>
  <c r="P67"/>
  <c r="R67" s="1"/>
  <c r="Q68"/>
  <c r="Q67" s="1"/>
  <c r="R69"/>
  <c r="P70"/>
  <c r="Q71"/>
  <c r="P73"/>
  <c r="Q74"/>
  <c r="Q73" s="1"/>
  <c r="R75"/>
  <c r="P77"/>
  <c r="P79"/>
  <c r="Q80"/>
  <c r="R80" s="1"/>
  <c r="R81"/>
  <c r="R82"/>
  <c r="P84"/>
  <c r="P86"/>
  <c r="Q87"/>
  <c r="R87" s="1"/>
  <c r="R88"/>
  <c r="R86" s="1"/>
  <c r="R85" s="1"/>
  <c r="R84" s="1"/>
  <c r="R83" s="1"/>
  <c r="P93"/>
  <c r="Q93"/>
  <c r="R94"/>
  <c r="Q95"/>
  <c r="R95" s="1"/>
  <c r="R96"/>
  <c r="P97"/>
  <c r="Q97"/>
  <c r="R98"/>
  <c r="Q99"/>
  <c r="R99" s="1"/>
  <c r="R100"/>
  <c r="P101"/>
  <c r="Q101"/>
  <c r="R102"/>
  <c r="Q103"/>
  <c r="R103" s="1"/>
  <c r="R104"/>
  <c r="Q105"/>
  <c r="P106"/>
  <c r="P105" s="1"/>
  <c r="Q106"/>
  <c r="R107"/>
  <c r="P110"/>
  <c r="R110" s="1"/>
  <c r="Q110"/>
  <c r="Q109" s="1"/>
  <c r="Q108" s="1"/>
  <c r="R111"/>
  <c r="P113"/>
  <c r="P114"/>
  <c r="Q114"/>
  <c r="R115"/>
  <c r="P116"/>
  <c r="Q116"/>
  <c r="R117"/>
  <c r="P122"/>
  <c r="R122" s="1"/>
  <c r="Q122"/>
  <c r="R123"/>
  <c r="P124"/>
  <c r="R124" s="1"/>
  <c r="Q124"/>
  <c r="Q121" s="1"/>
  <c r="Q120" s="1"/>
  <c r="Q119" s="1"/>
  <c r="Q118" s="1"/>
  <c r="R125"/>
  <c r="P128"/>
  <c r="P129"/>
  <c r="P130"/>
  <c r="Q130"/>
  <c r="R131"/>
  <c r="Q132"/>
  <c r="R135"/>
  <c r="P139"/>
  <c r="R141"/>
  <c r="P142"/>
  <c r="P138" s="1"/>
  <c r="P143"/>
  <c r="R143" s="1"/>
  <c r="Q143"/>
  <c r="Q142" s="1"/>
  <c r="R142" s="1"/>
  <c r="R144"/>
  <c r="P146"/>
  <c r="P145" s="1"/>
  <c r="R145" s="1"/>
  <c r="Q146"/>
  <c r="Q145" s="1"/>
  <c r="R147"/>
  <c r="R148"/>
  <c r="Q152"/>
  <c r="P153"/>
  <c r="R153" s="1"/>
  <c r="Q153"/>
  <c r="R154"/>
  <c r="R155"/>
  <c r="P157"/>
  <c r="Q157"/>
  <c r="Q156" s="1"/>
  <c r="Q151" s="1"/>
  <c r="Q150" s="1"/>
  <c r="R158"/>
  <c r="P159"/>
  <c r="R159" s="1"/>
  <c r="Q159"/>
  <c r="R160"/>
  <c r="P164"/>
  <c r="Q164"/>
  <c r="R165"/>
  <c r="P166"/>
  <c r="Q166"/>
  <c r="R167"/>
  <c r="Q168"/>
  <c r="R168" s="1"/>
  <c r="R169"/>
  <c r="P170"/>
  <c r="Q170"/>
  <c r="R171"/>
  <c r="Q172"/>
  <c r="R172" s="1"/>
  <c r="R173"/>
  <c r="Q174"/>
  <c r="R174" s="1"/>
  <c r="R175"/>
  <c r="P176"/>
  <c r="Q176"/>
  <c r="R177"/>
  <c r="P178"/>
  <c r="Q178"/>
  <c r="R178" s="1"/>
  <c r="R179"/>
  <c r="P180"/>
  <c r="Q180"/>
  <c r="R181"/>
  <c r="R182"/>
  <c r="P183"/>
  <c r="R183" s="1"/>
  <c r="Q183"/>
  <c r="R184"/>
  <c r="P185"/>
  <c r="R185" s="1"/>
  <c r="Q185"/>
  <c r="R186"/>
  <c r="P189"/>
  <c r="P190"/>
  <c r="P191"/>
  <c r="Q191"/>
  <c r="Q190" s="1"/>
  <c r="R192"/>
  <c r="P196"/>
  <c r="P195" s="1"/>
  <c r="P193" s="1"/>
  <c r="Q196"/>
  <c r="R197"/>
  <c r="P198"/>
  <c r="Q198"/>
  <c r="Q195" s="1"/>
  <c r="P206"/>
  <c r="Q207"/>
  <c r="R207" s="1"/>
  <c r="R208"/>
  <c r="R209"/>
  <c r="Q214"/>
  <c r="Q213" s="1"/>
  <c r="R215"/>
  <c r="Q220"/>
  <c r="Q219" s="1"/>
  <c r="R221"/>
  <c r="P225"/>
  <c r="P226"/>
  <c r="Q226"/>
  <c r="Q225" s="1"/>
  <c r="Q224" s="1"/>
  <c r="Q223" s="1"/>
  <c r="Q222" s="1"/>
  <c r="Q227"/>
  <c r="R227" s="1"/>
  <c r="Q229"/>
  <c r="Q228" s="1"/>
  <c r="P235"/>
  <c r="P234" s="1"/>
  <c r="Q235"/>
  <c r="R236"/>
  <c r="R237"/>
  <c r="P238"/>
  <c r="R238" s="1"/>
  <c r="Q238"/>
  <c r="R239"/>
  <c r="Q244"/>
  <c r="Q243" s="1"/>
  <c r="R245"/>
  <c r="P250"/>
  <c r="R250" s="1"/>
  <c r="Q250"/>
  <c r="Q249" s="1"/>
  <c r="Q248" s="1"/>
  <c r="Q247" s="1"/>
  <c r="R251"/>
  <c r="P253"/>
  <c r="P252" s="1"/>
  <c r="Q253"/>
  <c r="Q252" s="1"/>
  <c r="R254"/>
  <c r="P259"/>
  <c r="Q259"/>
  <c r="R260"/>
  <c r="P261"/>
  <c r="P258" s="1"/>
  <c r="P257" s="1"/>
  <c r="Q261"/>
  <c r="R262"/>
  <c r="S222"/>
  <c r="T222"/>
  <c r="V222"/>
  <c r="W222"/>
  <c r="Z159"/>
  <c r="S146"/>
  <c r="T146"/>
  <c r="T145" s="1"/>
  <c r="V146"/>
  <c r="V145" s="1"/>
  <c r="V137" s="1"/>
  <c r="V136" s="1"/>
  <c r="W146"/>
  <c r="Y146"/>
  <c r="Y145" s="1"/>
  <c r="Z146"/>
  <c r="T137"/>
  <c r="T136" s="1"/>
  <c r="W137"/>
  <c r="W136" s="1"/>
  <c r="AA146" l="1"/>
  <c r="Q258"/>
  <c r="Q257" s="1"/>
  <c r="Q256" s="1"/>
  <c r="Q255" s="1"/>
  <c r="Z145"/>
  <c r="R176"/>
  <c r="P163"/>
  <c r="R166"/>
  <c r="R116"/>
  <c r="R105"/>
  <c r="R253"/>
  <c r="R225"/>
  <c r="R164"/>
  <c r="Q113"/>
  <c r="R113" s="1"/>
  <c r="R93"/>
  <c r="R73"/>
  <c r="AA145"/>
  <c r="X146"/>
  <c r="X222"/>
  <c r="R259"/>
  <c r="W145"/>
  <c r="X145" s="1"/>
  <c r="U146"/>
  <c r="U222"/>
  <c r="R190"/>
  <c r="R180"/>
  <c r="R157"/>
  <c r="R130"/>
  <c r="R106"/>
  <c r="R101"/>
  <c r="Q234"/>
  <c r="Q233" s="1"/>
  <c r="Q232" s="1"/>
  <c r="Q231" s="1"/>
  <c r="Q194"/>
  <c r="Q193" s="1"/>
  <c r="P194"/>
  <c r="R194" s="1"/>
  <c r="R196"/>
  <c r="R114"/>
  <c r="P112"/>
  <c r="P92"/>
  <c r="P91" s="1"/>
  <c r="Q79"/>
  <c r="Q78" s="1"/>
  <c r="Q77" s="1"/>
  <c r="Q76" s="1"/>
  <c r="AB200"/>
  <c r="AB201"/>
  <c r="R199"/>
  <c r="R191"/>
  <c r="Q112"/>
  <c r="R42"/>
  <c r="R41" s="1"/>
  <c r="R40" s="1"/>
  <c r="R39" s="1"/>
  <c r="Q42"/>
  <c r="Q41" s="1"/>
  <c r="Q40" s="1"/>
  <c r="Q39" s="1"/>
  <c r="R234"/>
  <c r="P233"/>
  <c r="R219"/>
  <c r="Q218"/>
  <c r="Q14"/>
  <c r="R15"/>
  <c r="R252"/>
  <c r="Q212"/>
  <c r="R213"/>
  <c r="R193"/>
  <c r="R195"/>
  <c r="R132"/>
  <c r="R71"/>
  <c r="Q70"/>
  <c r="R70" s="1"/>
  <c r="R257"/>
  <c r="P256"/>
  <c r="R243"/>
  <c r="Q242"/>
  <c r="R54"/>
  <c r="R30"/>
  <c r="Q162"/>
  <c r="R261"/>
  <c r="Q246"/>
  <c r="P249"/>
  <c r="R226"/>
  <c r="P224"/>
  <c r="R220"/>
  <c r="Q189"/>
  <c r="R189" s="1"/>
  <c r="P137"/>
  <c r="R133"/>
  <c r="P127"/>
  <c r="P109"/>
  <c r="Q92"/>
  <c r="Q91" s="1"/>
  <c r="R72"/>
  <c r="R68"/>
  <c r="R20"/>
  <c r="R244"/>
  <c r="R235"/>
  <c r="R214"/>
  <c r="Q206"/>
  <c r="Q205" s="1"/>
  <c r="Q204" s="1"/>
  <c r="Q203" s="1"/>
  <c r="Q202" s="1"/>
  <c r="P205"/>
  <c r="R198"/>
  <c r="P156"/>
  <c r="R156" s="1"/>
  <c r="P152"/>
  <c r="R146"/>
  <c r="Q140"/>
  <c r="Q134"/>
  <c r="R134" s="1"/>
  <c r="R97"/>
  <c r="Q86"/>
  <c r="Q85" s="1"/>
  <c r="Q84" s="1"/>
  <c r="Q83" s="1"/>
  <c r="R74"/>
  <c r="R28"/>
  <c r="R27" s="1"/>
  <c r="R24" s="1"/>
  <c r="P18"/>
  <c r="R16"/>
  <c r="R170"/>
  <c r="S145"/>
  <c r="S137" s="1"/>
  <c r="U137" s="1"/>
  <c r="X136"/>
  <c r="X137"/>
  <c r="Z229"/>
  <c r="Z228" s="1"/>
  <c r="T161"/>
  <c r="W190"/>
  <c r="W189" s="1"/>
  <c r="W161" s="1"/>
  <c r="S191"/>
  <c r="U191" s="1"/>
  <c r="T191"/>
  <c r="T190" s="1"/>
  <c r="T189" s="1"/>
  <c r="V191"/>
  <c r="X191" s="1"/>
  <c r="W191"/>
  <c r="Y191"/>
  <c r="Y190" s="1"/>
  <c r="Z191"/>
  <c r="Z190" s="1"/>
  <c r="Z189" s="1"/>
  <c r="U192"/>
  <c r="X192"/>
  <c r="AA192"/>
  <c r="R258" l="1"/>
  <c r="S190"/>
  <c r="V190"/>
  <c r="V189" s="1"/>
  <c r="R112"/>
  <c r="Q90"/>
  <c r="Q89" s="1"/>
  <c r="R79"/>
  <c r="R78" s="1"/>
  <c r="R77" s="1"/>
  <c r="R76" s="1"/>
  <c r="Q66"/>
  <c r="R66" s="1"/>
  <c r="R65" s="1"/>
  <c r="Q161"/>
  <c r="Q149" s="1"/>
  <c r="R92"/>
  <c r="P17"/>
  <c r="R18"/>
  <c r="P151"/>
  <c r="R152"/>
  <c r="P232"/>
  <c r="R233"/>
  <c r="P126"/>
  <c r="P136"/>
  <c r="P255"/>
  <c r="R255" s="1"/>
  <c r="R256"/>
  <c r="R91"/>
  <c r="P90"/>
  <c r="Q13"/>
  <c r="R14"/>
  <c r="Q129"/>
  <c r="R224"/>
  <c r="P223"/>
  <c r="P204"/>
  <c r="R205"/>
  <c r="Q241"/>
  <c r="R242"/>
  <c r="Q211"/>
  <c r="R212"/>
  <c r="R162"/>
  <c r="P161"/>
  <c r="R140"/>
  <c r="Q139"/>
  <c r="R109"/>
  <c r="P108"/>
  <c r="R108" s="1"/>
  <c r="R249"/>
  <c r="P248"/>
  <c r="R218"/>
  <c r="Q217"/>
  <c r="R206"/>
  <c r="R163"/>
  <c r="S136"/>
  <c r="U136" s="1"/>
  <c r="U145"/>
  <c r="AB192"/>
  <c r="Y189"/>
  <c r="AA189" s="1"/>
  <c r="AA190"/>
  <c r="AA191"/>
  <c r="AB191" s="1"/>
  <c r="U190" l="1"/>
  <c r="S189"/>
  <c r="X189"/>
  <c r="V161"/>
  <c r="X161" s="1"/>
  <c r="X190"/>
  <c r="R161"/>
  <c r="Q65"/>
  <c r="R217"/>
  <c r="Q216"/>
  <c r="R216" s="1"/>
  <c r="Q128"/>
  <c r="R129"/>
  <c r="R232"/>
  <c r="P231"/>
  <c r="R17"/>
  <c r="Q210"/>
  <c r="R210" s="1"/>
  <c r="R211"/>
  <c r="R204"/>
  <c r="P203"/>
  <c r="P89"/>
  <c r="R89" s="1"/>
  <c r="R90"/>
  <c r="P247"/>
  <c r="R248"/>
  <c r="Q138"/>
  <c r="R139"/>
  <c r="P222"/>
  <c r="R222" s="1"/>
  <c r="R223"/>
  <c r="R13"/>
  <c r="R151"/>
  <c r="P150"/>
  <c r="Q240"/>
  <c r="R240" s="1"/>
  <c r="R241"/>
  <c r="P121"/>
  <c r="AB189"/>
  <c r="AB190"/>
  <c r="U189" l="1"/>
  <c r="S161"/>
  <c r="U161" s="1"/>
  <c r="Q137"/>
  <c r="R138"/>
  <c r="Q127"/>
  <c r="R128"/>
  <c r="P230"/>
  <c r="R231"/>
  <c r="R247"/>
  <c r="P246"/>
  <c r="R246" s="1"/>
  <c r="R121"/>
  <c r="P120"/>
  <c r="P149"/>
  <c r="R149" s="1"/>
  <c r="R150"/>
  <c r="P202"/>
  <c r="R202" s="1"/>
  <c r="R203"/>
  <c r="AA160"/>
  <c r="AB160" s="1"/>
  <c r="Y159"/>
  <c r="AA159" s="1"/>
  <c r="AA147"/>
  <c r="AB147" s="1"/>
  <c r="T59"/>
  <c r="U59" s="1"/>
  <c r="W59"/>
  <c r="X59" s="1"/>
  <c r="AA57"/>
  <c r="AA56" s="1"/>
  <c r="AA55" s="1"/>
  <c r="AB260"/>
  <c r="AB263"/>
  <c r="AA262"/>
  <c r="AB262" s="1"/>
  <c r="Z261"/>
  <c r="Y261"/>
  <c r="Y258" s="1"/>
  <c r="AA260"/>
  <c r="Z259"/>
  <c r="Y259"/>
  <c r="AA254"/>
  <c r="AB254" s="1"/>
  <c r="Z253"/>
  <c r="Z252" s="1"/>
  <c r="AA252" s="1"/>
  <c r="Y253"/>
  <c r="Z250"/>
  <c r="Y250"/>
  <c r="Y249" s="1"/>
  <c r="AA245"/>
  <c r="Z244"/>
  <c r="AA244" s="1"/>
  <c r="AA239"/>
  <c r="AB239" s="1"/>
  <c r="Z238"/>
  <c r="Y238"/>
  <c r="AA237"/>
  <c r="AB237" s="1"/>
  <c r="AA236"/>
  <c r="Z235"/>
  <c r="Z234" s="1"/>
  <c r="Z233" s="1"/>
  <c r="Y235"/>
  <c r="Y234" s="1"/>
  <c r="Y233" s="1"/>
  <c r="Y232" s="1"/>
  <c r="Y231" s="1"/>
  <c r="Y230" s="1"/>
  <c r="AA227"/>
  <c r="AB227" s="1"/>
  <c r="Z226"/>
  <c r="Z225" s="1"/>
  <c r="Z224" s="1"/>
  <c r="Z223" s="1"/>
  <c r="Z222" s="1"/>
  <c r="Y226"/>
  <c r="AA221"/>
  <c r="Z220"/>
  <c r="AA220" s="1"/>
  <c r="AB220" s="1"/>
  <c r="AA215"/>
  <c r="AB215" s="1"/>
  <c r="Z214"/>
  <c r="Z213" s="1"/>
  <c r="Z212" s="1"/>
  <c r="AA209"/>
  <c r="AB209" s="1"/>
  <c r="AA208"/>
  <c r="AA207"/>
  <c r="Z206"/>
  <c r="Z205" s="1"/>
  <c r="Z204" s="1"/>
  <c r="Z203" s="1"/>
  <c r="Z202" s="1"/>
  <c r="Y206"/>
  <c r="Z198"/>
  <c r="Z195" s="1"/>
  <c r="Y198"/>
  <c r="AA197"/>
  <c r="Z196"/>
  <c r="Y196"/>
  <c r="AA186"/>
  <c r="AB186" s="1"/>
  <c r="Z185"/>
  <c r="Y185"/>
  <c r="AA184"/>
  <c r="Z183"/>
  <c r="Y183"/>
  <c r="AA182"/>
  <c r="AA181"/>
  <c r="Z180"/>
  <c r="AA180" s="1"/>
  <c r="Y180"/>
  <c r="Z178"/>
  <c r="Y178"/>
  <c r="AA177"/>
  <c r="Z176"/>
  <c r="Y176"/>
  <c r="AA175"/>
  <c r="AB175" s="1"/>
  <c r="Z174"/>
  <c r="AA174" s="1"/>
  <c r="AA173"/>
  <c r="AB173" s="1"/>
  <c r="Z172"/>
  <c r="AA172" s="1"/>
  <c r="AA171"/>
  <c r="Z170"/>
  <c r="Y170"/>
  <c r="AA169"/>
  <c r="Z168"/>
  <c r="AA168" s="1"/>
  <c r="AB168" s="1"/>
  <c r="AA167"/>
  <c r="AB167" s="1"/>
  <c r="Z166"/>
  <c r="Y166"/>
  <c r="Z164"/>
  <c r="Y164"/>
  <c r="AA158"/>
  <c r="Z157"/>
  <c r="Y157"/>
  <c r="AA155"/>
  <c r="AB155" s="1"/>
  <c r="AA154"/>
  <c r="Z153"/>
  <c r="Z152" s="1"/>
  <c r="Y153"/>
  <c r="AA148"/>
  <c r="AA144"/>
  <c r="AB144" s="1"/>
  <c r="Z143"/>
  <c r="Z142" s="1"/>
  <c r="Y143"/>
  <c r="Y142"/>
  <c r="Y138" s="1"/>
  <c r="Y137" s="1"/>
  <c r="Y136" s="1"/>
  <c r="Z140"/>
  <c r="Y139"/>
  <c r="Z134"/>
  <c r="AA134" s="1"/>
  <c r="AB134" s="1"/>
  <c r="Z132"/>
  <c r="AA131"/>
  <c r="Z130"/>
  <c r="Y130"/>
  <c r="Y129"/>
  <c r="Y128" s="1"/>
  <c r="AA125"/>
  <c r="Z124"/>
  <c r="Z121" s="1"/>
  <c r="Z120" s="1"/>
  <c r="Z119" s="1"/>
  <c r="Z118" s="1"/>
  <c r="Y124"/>
  <c r="AA123"/>
  <c r="Z122"/>
  <c r="Y122"/>
  <c r="AA122" s="1"/>
  <c r="AA117"/>
  <c r="Z116"/>
  <c r="Y116"/>
  <c r="Z114"/>
  <c r="AA111"/>
  <c r="Z110"/>
  <c r="Z109" s="1"/>
  <c r="Z108" s="1"/>
  <c r="Y110"/>
  <c r="AA107"/>
  <c r="AB107" s="1"/>
  <c r="Z106"/>
  <c r="Z105" s="1"/>
  <c r="Y106"/>
  <c r="Y105" s="1"/>
  <c r="AA104"/>
  <c r="AB104" s="1"/>
  <c r="Z103"/>
  <c r="AA103" s="1"/>
  <c r="AA102"/>
  <c r="Z101"/>
  <c r="Y101"/>
  <c r="AA100"/>
  <c r="Z99"/>
  <c r="AA99" s="1"/>
  <c r="AA98"/>
  <c r="AB98" s="1"/>
  <c r="Z97"/>
  <c r="Y97"/>
  <c r="AA96"/>
  <c r="AA94"/>
  <c r="AB94" s="1"/>
  <c r="Y93"/>
  <c r="AA88"/>
  <c r="AA86" s="1"/>
  <c r="AA85" s="1"/>
  <c r="AA84" s="1"/>
  <c r="AA83" s="1"/>
  <c r="AB83" s="1"/>
  <c r="Z87"/>
  <c r="Z86" s="1"/>
  <c r="Z85" s="1"/>
  <c r="Z84" s="1"/>
  <c r="Z83" s="1"/>
  <c r="Y86"/>
  <c r="Y84"/>
  <c r="AA82"/>
  <c r="AB82" s="1"/>
  <c r="AA81"/>
  <c r="AB81" s="1"/>
  <c r="Z80"/>
  <c r="AA80" s="1"/>
  <c r="Y79"/>
  <c r="Y77"/>
  <c r="AA75"/>
  <c r="AB75" s="1"/>
  <c r="Z74"/>
  <c r="Z73" s="1"/>
  <c r="AA73" s="1"/>
  <c r="Y73"/>
  <c r="Z71"/>
  <c r="Y70"/>
  <c r="AA69"/>
  <c r="Z68"/>
  <c r="Z67" s="1"/>
  <c r="Y67"/>
  <c r="AA64"/>
  <c r="AB64" s="1"/>
  <c r="Z63"/>
  <c r="AA63" s="1"/>
  <c r="AB63" s="1"/>
  <c r="Y62"/>
  <c r="Y60"/>
  <c r="AA58"/>
  <c r="AB58" s="1"/>
  <c r="Z56"/>
  <c r="Z55" s="1"/>
  <c r="Z54" s="1"/>
  <c r="Y56"/>
  <c r="Y55" s="1"/>
  <c r="Y54" s="1"/>
  <c r="AA53"/>
  <c r="AA52" s="1"/>
  <c r="AA51"/>
  <c r="AA50" s="1"/>
  <c r="AB50" s="1"/>
  <c r="Z50"/>
  <c r="AA48"/>
  <c r="AA47" s="1"/>
  <c r="AB47" s="1"/>
  <c r="Z47"/>
  <c r="AA46"/>
  <c r="AA45" s="1"/>
  <c r="Z45"/>
  <c r="AA44"/>
  <c r="AA43" s="1"/>
  <c r="AB43" s="1"/>
  <c r="Z43"/>
  <c r="AA38"/>
  <c r="AA37" s="1"/>
  <c r="AA36" s="1"/>
  <c r="AA35" s="1"/>
  <c r="Z37"/>
  <c r="Z36"/>
  <c r="Z35" s="1"/>
  <c r="AA34"/>
  <c r="AA33" s="1"/>
  <c r="AB33" s="1"/>
  <c r="Z33"/>
  <c r="AA32"/>
  <c r="AA31" s="1"/>
  <c r="AB31" s="1"/>
  <c r="Z31"/>
  <c r="Z30" s="1"/>
  <c r="Z29" s="1"/>
  <c r="AA29" s="1"/>
  <c r="AA28"/>
  <c r="AA27" s="1"/>
  <c r="AA26"/>
  <c r="AA25" s="1"/>
  <c r="Z25"/>
  <c r="AA22"/>
  <c r="AB22" s="1"/>
  <c r="AA21"/>
  <c r="AA20"/>
  <c r="Z19"/>
  <c r="Z18" s="1"/>
  <c r="Z17" s="1"/>
  <c r="Y19"/>
  <c r="AA16"/>
  <c r="AB16" s="1"/>
  <c r="Z15"/>
  <c r="Z14" s="1"/>
  <c r="AB221"/>
  <c r="AB154"/>
  <c r="Z194" l="1"/>
  <c r="Z193" s="1"/>
  <c r="AA230"/>
  <c r="Y229"/>
  <c r="AA259"/>
  <c r="Z258"/>
  <c r="Z257" s="1"/>
  <c r="Z256" s="1"/>
  <c r="Z255" s="1"/>
  <c r="AB51"/>
  <c r="AA183"/>
  <c r="AB183" s="1"/>
  <c r="Z113"/>
  <c r="AA113" s="1"/>
  <c r="Z112"/>
  <c r="Y195"/>
  <c r="Y194"/>
  <c r="AA194" s="1"/>
  <c r="AA116"/>
  <c r="AB116" s="1"/>
  <c r="Q136"/>
  <c r="R136" s="1"/>
  <c r="R137"/>
  <c r="P229"/>
  <c r="R230"/>
  <c r="P119"/>
  <c r="R120"/>
  <c r="Q126"/>
  <c r="R127"/>
  <c r="Z232"/>
  <c r="AA233"/>
  <c r="AA206"/>
  <c r="AB131"/>
  <c r="AB236"/>
  <c r="AB171"/>
  <c r="AB159"/>
  <c r="AB111"/>
  <c r="AB208"/>
  <c r="AB35"/>
  <c r="AB69"/>
  <c r="AB100"/>
  <c r="AB122"/>
  <c r="AB174"/>
  <c r="AB146"/>
  <c r="AB21"/>
  <c r="AB27"/>
  <c r="Z62"/>
  <c r="Z61" s="1"/>
  <c r="Z60" s="1"/>
  <c r="Z59" s="1"/>
  <c r="AA59" s="1"/>
  <c r="AB59" s="1"/>
  <c r="AA97"/>
  <c r="AB97" s="1"/>
  <c r="AB102"/>
  <c r="AB117"/>
  <c r="AA143"/>
  <c r="AB143" s="1"/>
  <c r="AB158"/>
  <c r="AA170"/>
  <c r="AB182"/>
  <c r="AA185"/>
  <c r="AA196"/>
  <c r="Y205"/>
  <c r="Y204" s="1"/>
  <c r="AB207"/>
  <c r="AA214"/>
  <c r="AB214" s="1"/>
  <c r="AA253"/>
  <c r="AB253" s="1"/>
  <c r="AB85"/>
  <c r="AB73"/>
  <c r="AB103"/>
  <c r="AB148"/>
  <c r="AB177"/>
  <c r="AB88"/>
  <c r="AB84"/>
  <c r="AB34"/>
  <c r="AB55"/>
  <c r="AB29"/>
  <c r="AB25"/>
  <c r="AB45"/>
  <c r="AA87"/>
  <c r="AB87" s="1"/>
  <c r="AB96"/>
  <c r="AB123"/>
  <c r="AB125"/>
  <c r="AA142"/>
  <c r="AB142" s="1"/>
  <c r="AB169"/>
  <c r="AB172"/>
  <c r="AB181"/>
  <c r="AB184"/>
  <c r="AB245"/>
  <c r="AB86"/>
  <c r="AB36"/>
  <c r="AB32"/>
  <c r="AA124"/>
  <c r="AB124" s="1"/>
  <c r="AB244"/>
  <c r="AB259"/>
  <c r="AA62"/>
  <c r="AA61" s="1"/>
  <c r="AA238"/>
  <c r="AB238" s="1"/>
  <c r="AA235"/>
  <c r="AA166"/>
  <c r="AB166" s="1"/>
  <c r="Z151"/>
  <c r="Z150" s="1"/>
  <c r="AA130"/>
  <c r="AB130" s="1"/>
  <c r="AA106"/>
  <c r="Z79"/>
  <c r="Z78" s="1"/>
  <c r="Z77" s="1"/>
  <c r="Z76" s="1"/>
  <c r="AB62"/>
  <c r="AB56"/>
  <c r="AB57"/>
  <c r="AB53"/>
  <c r="AB48"/>
  <c r="AB46"/>
  <c r="AB44"/>
  <c r="AB37"/>
  <c r="AB38"/>
  <c r="AB28"/>
  <c r="AB26"/>
  <c r="AA19"/>
  <c r="AA30"/>
  <c r="AB30" s="1"/>
  <c r="AA42"/>
  <c r="AB180"/>
  <c r="Z27"/>
  <c r="Z24" s="1"/>
  <c r="Z23" s="1"/>
  <c r="AA23" s="1"/>
  <c r="AB23" s="1"/>
  <c r="AA67"/>
  <c r="AB67" s="1"/>
  <c r="Y92"/>
  <c r="AA153"/>
  <c r="AB153" s="1"/>
  <c r="AA157"/>
  <c r="AB157" s="1"/>
  <c r="AA176"/>
  <c r="AB176" s="1"/>
  <c r="AA178"/>
  <c r="AB178" s="1"/>
  <c r="Z243"/>
  <c r="Z242" s="1"/>
  <c r="AA242" s="1"/>
  <c r="AB197"/>
  <c r="AA24"/>
  <c r="AB24" s="1"/>
  <c r="Z52"/>
  <c r="Z49" s="1"/>
  <c r="AA49" s="1"/>
  <c r="AB49" s="1"/>
  <c r="AA54"/>
  <c r="Z93"/>
  <c r="AA101"/>
  <c r="AB101" s="1"/>
  <c r="AA110"/>
  <c r="Y163"/>
  <c r="AB252"/>
  <c r="AA261"/>
  <c r="Y18"/>
  <c r="Z42"/>
  <c r="Z41" s="1"/>
  <c r="Z40" s="1"/>
  <c r="Z39" s="1"/>
  <c r="AA68"/>
  <c r="AB68" s="1"/>
  <c r="AA72"/>
  <c r="Z95"/>
  <c r="AA95" s="1"/>
  <c r="AA105"/>
  <c r="AB105" s="1"/>
  <c r="Y109"/>
  <c r="AA109" s="1"/>
  <c r="AA179"/>
  <c r="AB179" s="1"/>
  <c r="Z219"/>
  <c r="AA198"/>
  <c r="AA234"/>
  <c r="AA14"/>
  <c r="Z13"/>
  <c r="AA164"/>
  <c r="Z163"/>
  <c r="Y248"/>
  <c r="AA212"/>
  <c r="Z211"/>
  <c r="AA71"/>
  <c r="Z70"/>
  <c r="AA70" s="1"/>
  <c r="AA132"/>
  <c r="Z129"/>
  <c r="Z128" s="1"/>
  <c r="Z127" s="1"/>
  <c r="Z126" s="1"/>
  <c r="AA140"/>
  <c r="Z139"/>
  <c r="Z138" s="1"/>
  <c r="Z137" s="1"/>
  <c r="AA250"/>
  <c r="Z249"/>
  <c r="Z248" s="1"/>
  <c r="Z247" s="1"/>
  <c r="Z246" s="1"/>
  <c r="Y257"/>
  <c r="AA226"/>
  <c r="AA15"/>
  <c r="AA74"/>
  <c r="AB74" s="1"/>
  <c r="Y114"/>
  <c r="Y112" s="1"/>
  <c r="AA115"/>
  <c r="AB115" s="1"/>
  <c r="Y127"/>
  <c r="AA133"/>
  <c r="AA135"/>
  <c r="AB135" s="1"/>
  <c r="AA141"/>
  <c r="AB141" s="1"/>
  <c r="Y152"/>
  <c r="AA165"/>
  <c r="AB165" s="1"/>
  <c r="AA199"/>
  <c r="AA213"/>
  <c r="Y225"/>
  <c r="AA251"/>
  <c r="AB20"/>
  <c r="AB52"/>
  <c r="AB80"/>
  <c r="AB99"/>
  <c r="AA258" l="1"/>
  <c r="AB258" s="1"/>
  <c r="AA204"/>
  <c r="Y203"/>
  <c r="AA203" s="1"/>
  <c r="Y228"/>
  <c r="AA228" s="1"/>
  <c r="AA229"/>
  <c r="AA205"/>
  <c r="AB230"/>
  <c r="AA112"/>
  <c r="Y193"/>
  <c r="AA193" s="1"/>
  <c r="AA195"/>
  <c r="Z136"/>
  <c r="AA136" s="1"/>
  <c r="AA137"/>
  <c r="R126"/>
  <c r="Q12"/>
  <c r="R229"/>
  <c r="AB229" s="1"/>
  <c r="P228"/>
  <c r="R228" s="1"/>
  <c r="AB228" s="1"/>
  <c r="R119"/>
  <c r="P118"/>
  <c r="AB233"/>
  <c r="Z231"/>
  <c r="AA231" s="1"/>
  <c r="AA232"/>
  <c r="AB261"/>
  <c r="AB232"/>
  <c r="AB156"/>
  <c r="AB109"/>
  <c r="AB110"/>
  <c r="AA60"/>
  <c r="AB60" s="1"/>
  <c r="AB61"/>
  <c r="AB242"/>
  <c r="AB250"/>
  <c r="AB132"/>
  <c r="AB164"/>
  <c r="AB95"/>
  <c r="AA79"/>
  <c r="AB79" s="1"/>
  <c r="AB185"/>
  <c r="AB71"/>
  <c r="AB196"/>
  <c r="AB113"/>
  <c r="AB170"/>
  <c r="AB234"/>
  <c r="AB235"/>
  <c r="AB140"/>
  <c r="AB251"/>
  <c r="AB133"/>
  <c r="Y108"/>
  <c r="AA108" s="1"/>
  <c r="AB108" s="1"/>
  <c r="AB70"/>
  <c r="AB72"/>
  <c r="AB54"/>
  <c r="AB106"/>
  <c r="AB199"/>
  <c r="AB198"/>
  <c r="AA41"/>
  <c r="AB42"/>
  <c r="Z218"/>
  <c r="AA219"/>
  <c r="AA18"/>
  <c r="Y17"/>
  <c r="AA17" s="1"/>
  <c r="AA93"/>
  <c r="Z92"/>
  <c r="Z91" s="1"/>
  <c r="Z90" s="1"/>
  <c r="Z89" s="1"/>
  <c r="AB145"/>
  <c r="AB15"/>
  <c r="Y91"/>
  <c r="AB213"/>
  <c r="AA243"/>
  <c r="AB243" s="1"/>
  <c r="Z66"/>
  <c r="Z65" s="1"/>
  <c r="Z241"/>
  <c r="AA241" s="1"/>
  <c r="AB241" s="1"/>
  <c r="AA138"/>
  <c r="AA139"/>
  <c r="AB226"/>
  <c r="AA248"/>
  <c r="Y247"/>
  <c r="Y246" s="1"/>
  <c r="AA246" s="1"/>
  <c r="AA249"/>
  <c r="AB249" s="1"/>
  <c r="AA163"/>
  <c r="Y151"/>
  <c r="AA152"/>
  <c r="AB152" s="1"/>
  <c r="AA114"/>
  <c r="AB114" s="1"/>
  <c r="Y256"/>
  <c r="AA257"/>
  <c r="Y224"/>
  <c r="AA225"/>
  <c r="AB225" s="1"/>
  <c r="Y126"/>
  <c r="AA127"/>
  <c r="Z210"/>
  <c r="AA210" s="1"/>
  <c r="AA211"/>
  <c r="AA13"/>
  <c r="AA128"/>
  <c r="AA129"/>
  <c r="AB206"/>
  <c r="AB19"/>
  <c r="Y202" l="1"/>
  <c r="AA202" s="1"/>
  <c r="Y161"/>
  <c r="Z161"/>
  <c r="R118"/>
  <c r="R12" s="1"/>
  <c r="P12"/>
  <c r="AB231"/>
  <c r="AA78"/>
  <c r="AB78" s="1"/>
  <c r="AA66"/>
  <c r="AB66" s="1"/>
  <c r="AB194"/>
  <c r="AB162"/>
  <c r="AB129"/>
  <c r="AB257"/>
  <c r="AB248"/>
  <c r="AB195"/>
  <c r="AB139"/>
  <c r="AB93"/>
  <c r="AB128"/>
  <c r="AB13"/>
  <c r="AB163"/>
  <c r="AB219"/>
  <c r="Z240"/>
  <c r="AA240" s="1"/>
  <c r="AB240" s="1"/>
  <c r="AA40"/>
  <c r="AB41"/>
  <c r="AB212"/>
  <c r="AB14"/>
  <c r="AA92"/>
  <c r="Z217"/>
  <c r="AA218"/>
  <c r="AA91"/>
  <c r="AA256"/>
  <c r="Y255"/>
  <c r="AA255" s="1"/>
  <c r="Y121"/>
  <c r="AA126"/>
  <c r="AB112"/>
  <c r="Y90"/>
  <c r="AA247"/>
  <c r="AB246"/>
  <c r="Y150"/>
  <c r="AA151"/>
  <c r="AB151" s="1"/>
  <c r="Y223"/>
  <c r="Y222" s="1"/>
  <c r="AA222" s="1"/>
  <c r="AA224"/>
  <c r="AB224" s="1"/>
  <c r="AB193"/>
  <c r="AB18"/>
  <c r="AB205"/>
  <c r="AB138"/>
  <c r="AA161" l="1"/>
  <c r="Z149"/>
  <c r="AA65"/>
  <c r="AB65" s="1"/>
  <c r="AA77"/>
  <c r="AA76" s="1"/>
  <c r="AB76" s="1"/>
  <c r="AB91"/>
  <c r="AB256"/>
  <c r="AB92"/>
  <c r="AB255"/>
  <c r="AB218"/>
  <c r="AB247"/>
  <c r="AB40"/>
  <c r="AA39"/>
  <c r="AB39" s="1"/>
  <c r="AB211"/>
  <c r="AB210"/>
  <c r="Z216"/>
  <c r="AA216" s="1"/>
  <c r="AA217"/>
  <c r="AB217" s="1"/>
  <c r="Y89"/>
  <c r="AA90"/>
  <c r="AA150"/>
  <c r="AB150" s="1"/>
  <c r="Y149"/>
  <c r="AA223"/>
  <c r="AB223" s="1"/>
  <c r="AB222"/>
  <c r="Y120"/>
  <c r="AA121"/>
  <c r="AB121" s="1"/>
  <c r="AB17"/>
  <c r="AB204"/>
  <c r="AB136"/>
  <c r="AB137"/>
  <c r="AB126"/>
  <c r="AB127"/>
  <c r="AA149" l="1"/>
  <c r="AB149" s="1"/>
  <c r="AB77"/>
  <c r="AB161"/>
  <c r="AB216"/>
  <c r="Z12"/>
  <c r="AA89"/>
  <c r="AA120"/>
  <c r="AB120" s="1"/>
  <c r="Y119"/>
  <c r="AB90"/>
  <c r="AB202"/>
  <c r="AB203"/>
  <c r="AB89" l="1"/>
  <c r="Y118"/>
  <c r="AA119"/>
  <c r="AB119" s="1"/>
  <c r="AA118" l="1"/>
  <c r="Y12"/>
  <c r="AA12" l="1"/>
  <c r="AB118"/>
  <c r="AB12" l="1"/>
  <c r="AB264"/>
</calcChain>
</file>

<file path=xl/sharedStrings.xml><?xml version="1.0" encoding="utf-8"?>
<sst xmlns="http://schemas.openxmlformats.org/spreadsheetml/2006/main" count="1414" uniqueCount="279">
  <si>
    <t>Наименование</t>
  </si>
  <si>
    <t>Главный распоря-дитель</t>
  </si>
  <si>
    <t>Код функциональной статьи</t>
  </si>
  <si>
    <t>Код целевой классификации</t>
  </si>
  <si>
    <t>Вид расходов</t>
  </si>
  <si>
    <t xml:space="preserve">вышестоящий бюджет    (руб.) </t>
  </si>
  <si>
    <t xml:space="preserve"> местный бюджет                 (руб.) </t>
  </si>
  <si>
    <t xml:space="preserve"> Итого                      (руб.) </t>
  </si>
  <si>
    <t/>
  </si>
  <si>
    <t>ЦСР</t>
  </si>
  <si>
    <t>ВР</t>
  </si>
  <si>
    <t>Администрация Туношенского сельского поселения Ярославского муниципального района Ярославской области</t>
  </si>
  <si>
    <t>800</t>
  </si>
  <si>
    <t>1202</t>
  </si>
  <si>
    <t>2120111560</t>
  </si>
  <si>
    <t>Функционирование высшего должностного лица субъекта Российской Федерации и муниципального образования</t>
  </si>
  <si>
    <t>01.02</t>
  </si>
  <si>
    <t>102</t>
  </si>
  <si>
    <t>5000020010</t>
  </si>
  <si>
    <t>5000000000</t>
  </si>
  <si>
    <t>Непрограммные расходы</t>
  </si>
  <si>
    <t>50.0.00.00000</t>
  </si>
  <si>
    <t>Глава Администрации Туношенского сельского поселения</t>
  </si>
  <si>
    <t>50.0.00.69010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</si>
  <si>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</si>
  <si>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</si>
  <si>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</si>
  <si>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104</t>
  </si>
  <si>
    <t>5000020020</t>
  </si>
  <si>
    <t>Центральный аппарат</t>
  </si>
  <si>
    <t>50.0.00.69020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</si>
  <si>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</si>
  <si>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</si>
  <si>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 xml:space="preserve">Обеспечение деятельности финансовых,налоговых и таможенных органов и органов финансового (финансово-бюджетного) надзора  </t>
  </si>
  <si>
    <t>01.06</t>
  </si>
  <si>
    <t xml:space="preserve">Контроль за исполнением бюджета поселения </t>
  </si>
  <si>
    <t>50.0.00.69030</t>
  </si>
  <si>
    <t>Межбюджетные трансферты</t>
  </si>
  <si>
    <t>Осуществление контроля</t>
  </si>
  <si>
    <t>50.0.00.69080</t>
  </si>
  <si>
    <t>Обеспечение проведения выборов и референдумов</t>
  </si>
  <si>
    <t>01.07</t>
  </si>
  <si>
    <t>Проведение выборов в законодательные (представительные) органы депутатов Муниципального Совета</t>
  </si>
  <si>
    <t>50.0.00.69050</t>
  </si>
  <si>
    <t>Проведение выборов Главы местного самоуправления</t>
  </si>
  <si>
    <t>50.0.00.69060</t>
  </si>
  <si>
    <t>Резервные фонды</t>
  </si>
  <si>
    <t>01.11</t>
  </si>
  <si>
    <t>Резервный фонд  муниципального образования</t>
  </si>
  <si>
    <t>50.0.00.69040</t>
  </si>
  <si>
    <t>Другие общегосударственные вопросы</t>
  </si>
  <si>
    <t>01.13</t>
  </si>
  <si>
    <t>113</t>
  </si>
  <si>
    <t>5000080200</t>
  </si>
  <si>
    <t>0500000000</t>
  </si>
  <si>
    <t>Муниципальная программа "Эффективная власть в ТСП"</t>
  </si>
  <si>
    <t>21.0.00.00000</t>
  </si>
  <si>
    <t>0510210560</t>
  </si>
  <si>
    <t>0510000000</t>
  </si>
  <si>
    <t>Ведомственная целевая программа "Организация деятельности Администрации Туношенского сельского поселения"</t>
  </si>
  <si>
    <t>21.1.00.00000</t>
  </si>
  <si>
    <t>0510100000</t>
  </si>
  <si>
    <t>Обеспечение эффективного  функционирования администрации поселения</t>
  </si>
  <si>
    <t>21.1.01.00000</t>
  </si>
  <si>
    <t>0510110550</t>
  </si>
  <si>
    <t>Расходы на повышение квалификации и обучение на дополнительных курсах</t>
  </si>
  <si>
    <t>21.1.01.49310</t>
  </si>
  <si>
    <t>0510200000</t>
  </si>
  <si>
    <t>Расходы на обслуживание и установку программного обеспечения</t>
  </si>
  <si>
    <t>21.1.01.49320</t>
  </si>
  <si>
    <t>Закупка товаров, работ и услуг для государственных (муниципальных) нужд</t>
  </si>
  <si>
    <t>Обеспечение доступа к информации о деятельности ОМСУ</t>
  </si>
  <si>
    <t>21.1.01.49530</t>
  </si>
  <si>
    <t>Расходы на исполнение судебных актов по искам о возмещении вреда, причиненного гражданину или юридическому лицу</t>
  </si>
  <si>
    <t>50.0.00.69070</t>
  </si>
  <si>
    <t xml:space="preserve">Мобилизационная и вневойсковая подготовка  </t>
  </si>
  <si>
    <t>02.03</t>
  </si>
  <si>
    <t>Субвенция на осуществление полномочий Российской Федерации по осуществлению первичного воинского учета на территориях, где отсутствуют военные комиссариаты</t>
  </si>
  <si>
    <t>50.0.00.51180</t>
  </si>
  <si>
    <t>Гражданская оборона</t>
  </si>
  <si>
    <t>03.09</t>
  </si>
  <si>
    <t>Муниципальная программа "Защита населения и территории Туношенского сельского поселения от чрезвычайных ситуаций, обеспечение пожарной безопасности  и безопасности людей на водных объектах"</t>
  </si>
  <si>
    <t>10.0.00.00000</t>
  </si>
  <si>
    <t>0800000000</t>
  </si>
  <si>
    <t>Муниципальная целевая программа "Противодействие экстремизму и профилактика терроризма на территории Туношенского сельского поселения"</t>
  </si>
  <si>
    <t>10.2.00.00000</t>
  </si>
  <si>
    <t>0840210540</t>
  </si>
  <si>
    <t xml:space="preserve"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актов. </t>
  </si>
  <si>
    <t>10.2.03.00000</t>
  </si>
  <si>
    <t>10.2.03.49100</t>
  </si>
  <si>
    <t>0810110060</t>
  </si>
  <si>
    <t>0810100000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</si>
  <si>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</si>
  <si>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</si>
  <si>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Муниципальная целевая программа "Укрепление пожарной безопасности в населенных пунктах на территории Туношенского сельского поселения"</t>
  </si>
  <si>
    <t>10.1.00.00000</t>
  </si>
  <si>
    <t>Поддержание работоспособности сетей наружного пожаротушения (пожарные гидранты)</t>
  </si>
  <si>
    <t>10.1.02.00000</t>
  </si>
  <si>
    <t>10.1.02.49040</t>
  </si>
  <si>
    <t>Совершенствование пожарных водоемов в сельских населенных пунктах.</t>
  </si>
  <si>
    <t>10.1.03.00000</t>
  </si>
  <si>
    <t>10.1.03.49050</t>
  </si>
  <si>
    <t xml:space="preserve">Решение прочих вопросов по пожарной безопасности </t>
  </si>
  <si>
    <t>10.1.05.00000</t>
  </si>
  <si>
    <t xml:space="preserve">Решение прочих вопросов </t>
  </si>
  <si>
    <t>10.1.05.49070</t>
  </si>
  <si>
    <t>Другие вопросы в области национальной безопасности и правоохранительной деятельности</t>
  </si>
  <si>
    <t>03.14</t>
  </si>
  <si>
    <t>Водное хозяйство</t>
  </si>
  <si>
    <t>04.06</t>
  </si>
  <si>
    <t>Осуществление водохозяйственынх и водоохранных мероприятий</t>
  </si>
  <si>
    <t>21.1.02.00000</t>
  </si>
  <si>
    <t>Изготовление стендов с информацией о месте запрета  и разрешения купания, о месте нахождения водоема</t>
  </si>
  <si>
    <t>21.1.02.49340</t>
  </si>
  <si>
    <t>Дорожное хозяйство(дорожные фонды)</t>
  </si>
  <si>
    <t>04.09</t>
  </si>
  <si>
    <t>Муниципальная программа "Обеспечение качественными коммунальными услугами населения ТСП"</t>
  </si>
  <si>
    <t>14.0.00.00000</t>
  </si>
  <si>
    <t>Муниципальная целевая программа "Сохранность муниципальных автомобильных дорог Туношенского сельского поселения"</t>
  </si>
  <si>
    <t>14.4.00.00000</t>
  </si>
  <si>
    <t>Осуществление дорожной деятельности</t>
  </si>
  <si>
    <t>14.4.01.00000</t>
  </si>
  <si>
    <t>Содержание автомобильных дорог общего пользования местного значения в границах населенных пунктах</t>
  </si>
  <si>
    <t>14.4.01.49290</t>
  </si>
  <si>
    <t>Ремонт автомобильных дорог общего пользования местного значения в границах населенных пунктах</t>
  </si>
  <si>
    <t>14.4.01.49300</t>
  </si>
  <si>
    <t>Расходы на финансирование дорожного хозяйства</t>
  </si>
  <si>
    <t>14.4.01.72440</t>
  </si>
  <si>
    <t>14.4.01.42440</t>
  </si>
  <si>
    <t xml:space="preserve"> Расходы на капитальный ремонт и ремонт дорожных объектов муниципальной собственности за счет средств местного бюджета</t>
  </si>
  <si>
    <t>14.4.01.75620</t>
  </si>
  <si>
    <t>14.4.01.45620</t>
  </si>
  <si>
    <t>На исполнение полномочий  от ЯМР</t>
  </si>
  <si>
    <t>14.3.01.00000</t>
  </si>
  <si>
    <t>Ремонт и содержание автомобильных дорог</t>
  </si>
  <si>
    <t>14.4.01.10340</t>
  </si>
  <si>
    <t>Муниципальная целевая программа "Комплексное развитие сельских территорий  муниципального образования Туношенского сельского поселения"</t>
  </si>
  <si>
    <t>14.6.00.00000</t>
  </si>
  <si>
    <t xml:space="preserve">Реализация мероприятий по благоустройству сельских территорий </t>
  </si>
  <si>
    <t>14.6.01.00000</t>
  </si>
  <si>
    <t>Расходы на проведения мероприятий по благоустройству сельских территорий</t>
  </si>
  <si>
    <t>14.6.01.L5760</t>
  </si>
  <si>
    <t>Муниципальная  программа "Формирование современной городской среды"</t>
  </si>
  <si>
    <t>06.0.00.00000</t>
  </si>
  <si>
    <t>Муниципальная целевая программа "Решаем вместе"</t>
  </si>
  <si>
    <t>06.1.00.00000</t>
  </si>
  <si>
    <t xml:space="preserve">Расходы на формирование современной городской среды 
</t>
  </si>
  <si>
    <t>06.1.F2.55550</t>
  </si>
  <si>
    <t>Благоустройство дворов многоквартирных домов</t>
  </si>
  <si>
    <t>06.1.01.49480</t>
  </si>
  <si>
    <t>Другие вопросы в области национальной экономики</t>
  </si>
  <si>
    <t>04.12</t>
  </si>
  <si>
    <t xml:space="preserve">Осуществление мероприятий  в области торговли </t>
  </si>
  <si>
    <t>21.1.08.00000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</si>
  <si>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</si>
  <si>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21.1.08.72880</t>
  </si>
  <si>
    <t>21.1.08.42880</t>
  </si>
  <si>
    <t>Жилищное хозяйство</t>
  </si>
  <si>
    <t>05.01</t>
  </si>
  <si>
    <t>Муниципальная целевая программа "Комплексная программа  жилищно-коммунального хозяйства Туношенского сельского поселения"</t>
  </si>
  <si>
    <t>14.1.00.00000</t>
  </si>
  <si>
    <t>Организация содержания жилищного фонда</t>
  </si>
  <si>
    <t>14.1.01.00000</t>
  </si>
  <si>
    <t>Отчисления на капитальный ремонт за муниципальное имущество</t>
  </si>
  <si>
    <t>14.1.01.49170</t>
  </si>
  <si>
    <t xml:space="preserve">Оплата за свободный муниципальный жилищный фонд </t>
  </si>
  <si>
    <t>14.1.01.49180</t>
  </si>
  <si>
    <t>Работы связанные с подготовкой технической документации</t>
  </si>
  <si>
    <t>14.1.01.49450</t>
  </si>
  <si>
    <t>Коммунальное хозяйство</t>
  </si>
  <si>
    <t>05.02</t>
  </si>
  <si>
    <t>Содержание газового оборудования</t>
  </si>
  <si>
    <t>14.1.01.49430</t>
  </si>
  <si>
    <t>Организация бесперебойной работы систем жизнеобеспечения и обеспечение населения коммунальными услугами</t>
  </si>
  <si>
    <t>14.1.02.00000</t>
  </si>
  <si>
    <t>Содержание бань</t>
  </si>
  <si>
    <t>14.1.02.49190</t>
  </si>
  <si>
    <t>Реконструкция, строительство шахтных колодцев</t>
  </si>
  <si>
    <t>14.3.01.10490</t>
  </si>
  <si>
    <t>Благоустройство</t>
  </si>
  <si>
    <t>05.03</t>
  </si>
  <si>
    <t>Муниципальная программа "Охрана окружающей среды в Туношенском сельском поселении"</t>
  </si>
  <si>
    <t>12.0.00.00000</t>
  </si>
  <si>
    <t>Муниципальная целевая программа "Обращение с твёрдыми бытовыми отходами на территории Туношенского сельского поселения"</t>
  </si>
  <si>
    <t>12.1.00.00000</t>
  </si>
  <si>
    <t>Модернизация инфраструктуры обращения с ТБО.</t>
  </si>
  <si>
    <t>12.1.01.00000</t>
  </si>
  <si>
    <t>Устройство контейнерных площадок</t>
  </si>
  <si>
    <t>12.1.01.49150</t>
  </si>
  <si>
    <t>Бюджетные инвестиции</t>
  </si>
  <si>
    <t>Ликвидированных несанкционированных свалок</t>
  </si>
  <si>
    <t>12.1.02.00000</t>
  </si>
  <si>
    <t>12.1.01.49160</t>
  </si>
  <si>
    <t>Организация благоустройства и озеленения территорий поселения</t>
  </si>
  <si>
    <t>14.1.03.00000</t>
  </si>
  <si>
    <t>Уличное освещение в населенных пунктах</t>
  </si>
  <si>
    <t>14.1.03.49210</t>
  </si>
  <si>
    <t xml:space="preserve">Выкашивание травы </t>
  </si>
  <si>
    <t>14.1.03.49220</t>
  </si>
  <si>
    <t>Обработка территорий общего пользования</t>
  </si>
  <si>
    <t>14.1.03.49230</t>
  </si>
  <si>
    <t>Закупка, установка и ремонт детских площадок</t>
  </si>
  <si>
    <t>14.1.03.49240</t>
  </si>
  <si>
    <t xml:space="preserve">Вывоз мусора </t>
  </si>
  <si>
    <t>14.1.03.49250</t>
  </si>
  <si>
    <t>Спиливание деревьев в населенных пунктах</t>
  </si>
  <si>
    <t>14.1.03.49260</t>
  </si>
  <si>
    <t>Прочие мероприятия по благоустройству</t>
  </si>
  <si>
    <t>14.1.03.49270</t>
  </si>
  <si>
    <t>14.1.03.L5760</t>
  </si>
  <si>
    <t>Содержание парка</t>
  </si>
  <si>
    <t>14.1.03.49550</t>
  </si>
  <si>
    <t>Субсидия на реализацию мероприятий по борьбе с борщивиком</t>
  </si>
  <si>
    <t>14.1.03.76900</t>
  </si>
  <si>
    <t>14.1.03.46900</t>
  </si>
  <si>
    <t>Приведение в качественное состояние элементов благоустройства населенных пунктов</t>
  </si>
  <si>
    <t>06.1.01.00000</t>
  </si>
  <si>
    <t xml:space="preserve">Расходы на формирование современной городской среды за счет средств местного бюджета
</t>
  </si>
  <si>
    <t>Обустройство парка</t>
  </si>
  <si>
    <t>06.1.01.49490</t>
  </si>
  <si>
    <t>Другие вопросы в области жилищно-коммунального хозяйства</t>
  </si>
  <si>
    <t>05.05</t>
  </si>
  <si>
    <t>Содержание муниципального учреждения «Центр по благоустройству»</t>
  </si>
  <si>
    <t>14.1.03.49200</t>
  </si>
  <si>
    <t>Профессиональная подготовка, переподготовка и повышение квалификации</t>
  </si>
  <si>
    <t>07.05</t>
  </si>
  <si>
    <t>Осуществление мероприятий  в области молодежной политики</t>
  </si>
  <si>
    <t>21.1.03.00000</t>
  </si>
  <si>
    <t>Организация проведения  молодежного слета</t>
  </si>
  <si>
    <t>21.1.03.49350</t>
  </si>
  <si>
    <t xml:space="preserve">Молодежная политика </t>
  </si>
  <si>
    <t>07.07</t>
  </si>
  <si>
    <t>Культура</t>
  </si>
  <si>
    <t>08.01</t>
  </si>
  <si>
    <t>Осуществление мероприятий  в области культурно-досуговой деятельности</t>
  </si>
  <si>
    <t>21.1.07.00000</t>
  </si>
  <si>
    <t>Межбюджетные трансферты на передачу осуществления части полномочий в сфере культуры</t>
  </si>
  <si>
    <t>21.1.07.49520</t>
  </si>
  <si>
    <t>Другие вопросы в области культуры, кинематографии</t>
  </si>
  <si>
    <t>08.04</t>
  </si>
  <si>
    <t>Сохранение памяти героев</t>
  </si>
  <si>
    <t>21.1.06.00000</t>
  </si>
  <si>
    <t xml:space="preserve">Содержание памятного места </t>
  </si>
  <si>
    <t>21.1.06.49420</t>
  </si>
  <si>
    <t>Расходы на финансирование мероприятий посвященных праздничным и памятным датам</t>
  </si>
  <si>
    <t>21.1.06.49530</t>
  </si>
  <si>
    <t>Пенсионное обеспечение</t>
  </si>
  <si>
    <t>10.01</t>
  </si>
  <si>
    <t xml:space="preserve">Обеспечение социальных выплат выборному должностному лицу местного самоуправления </t>
  </si>
  <si>
    <t>21.1.04.00000</t>
  </si>
  <si>
    <t>Расходы, предусмотренные нормативными правовыми актами Ярославской области, Уставом Туношенского СП, решением Муниципального совета Туношенского СП связанные с социальными выплатами</t>
  </si>
  <si>
    <t>21.1.04.49370</t>
  </si>
  <si>
    <t>Социальное обеспечение и иные выплаты населению</t>
  </si>
  <si>
    <t>Социальное обеспечение населения</t>
  </si>
  <si>
    <t>10.03</t>
  </si>
  <si>
    <t>Муниципальная программа "Обеспечение доступным и комфортным жильем населения Туношенского сельского поселения"</t>
  </si>
  <si>
    <t>05.0.00.00000</t>
  </si>
  <si>
    <t>Муниципальная целевая программа "Поддержка молодых семей в приобретении (строительстве) жилья"</t>
  </si>
  <si>
    <t>05.2.00.0000</t>
  </si>
  <si>
    <t>Реализация мероприятий муниципальной целевой программы "Поддержка молодых семей в приобретении (строительстве) жилья"</t>
  </si>
  <si>
    <t>05.2.01.00000</t>
  </si>
  <si>
    <t>Оказания муниципальной поддержки молодым семьям в улучшении жилищных условий</t>
  </si>
  <si>
    <t>05.2.01.L4970</t>
  </si>
  <si>
    <t xml:space="preserve">Физическая культура </t>
  </si>
  <si>
    <t>11.01</t>
  </si>
  <si>
    <t>Привлечение различных категорий населения поселения к занятиям физической культурой и развитие массового спорта</t>
  </si>
  <si>
    <t>21.1.05.00000</t>
  </si>
  <si>
    <t>Проведение спортивных мероприятий на территории Туношенского сельского поселения</t>
  </si>
  <si>
    <t>21.1.05.49380</t>
  </si>
  <si>
    <t>Приобретение формы спортивного инвентаря и оборудования по спорту</t>
  </si>
  <si>
    <t>21.1.05.49390</t>
  </si>
  <si>
    <t>Дефицит (-)/профицит (+)</t>
  </si>
  <si>
    <t xml:space="preserve"> % выполнения </t>
  </si>
  <si>
    <t>12.1.02.10710</t>
  </si>
  <si>
    <t>Расходы передаваемые из бюджета Ярославского муниципального района бюджетам поселений, входящих в состав ЯМР, на ликвидацию несанкционированных свалок отходов</t>
  </si>
  <si>
    <t xml:space="preserve">Приложение 6                                      к решению Муниципального Совета Туношенского СП                        от 00.00.2022 г.  № 
</t>
  </si>
  <si>
    <t>ведомственная структура расходов бюджета Туношенского СП за  2021 год</t>
  </si>
  <si>
    <t>Расходы на частичное финансирование первоочередных расходных обязательств, возникших при выполнении полномочий  органов местного самоуправления, за исключением заработной платы и начислений на нее</t>
  </si>
  <si>
    <t>14.1.03.10660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</si>
</sst>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\.0\.00\.00000"/>
    <numFmt numFmtId="166" formatCode="_-* #,##0.00_р_._-;\-* #,##0.00_р_._-;_-* &quot;-&quot;??_р_._-;_-@_-"/>
    <numFmt numFmtId="167" formatCode="0.0%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Protection="1">
      <protection hidden="1"/>
    </xf>
    <xf numFmtId="49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" fillId="0" borderId="0" xfId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49" fontId="5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Protection="1">
      <protection hidden="1"/>
    </xf>
    <xf numFmtId="0" fontId="5" fillId="0" borderId="0" xfId="1" applyNumberFormat="1" applyFont="1" applyFill="1" applyProtection="1">
      <protection hidden="1"/>
    </xf>
    <xf numFmtId="49" fontId="5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49" fontId="4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3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Border="1" applyProtection="1">
      <protection hidden="1"/>
    </xf>
    <xf numFmtId="0" fontId="8" fillId="2" borderId="4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8" fillId="2" borderId="4" xfId="1" applyNumberFormat="1" applyFont="1" applyFill="1" applyBorder="1" applyAlignment="1" applyProtection="1">
      <alignment horizontal="center" vertical="center" wrapText="1"/>
      <protection hidden="1"/>
    </xf>
    <xf numFmtId="3" fontId="8" fillId="2" borderId="4" xfId="1" applyNumberFormat="1" applyFont="1" applyFill="1" applyBorder="1" applyAlignment="1" applyProtection="1">
      <alignment horizontal="center" vertical="center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164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1" applyNumberFormat="1" applyFont="1" applyFill="1" applyBorder="1" applyAlignment="1" applyProtection="1">
      <alignment horizontal="center" vertical="top"/>
      <protection hidden="1"/>
    </xf>
    <xf numFmtId="3" fontId="9" fillId="0" borderId="4" xfId="1" applyNumberFormat="1" applyFont="1" applyFill="1" applyBorder="1" applyAlignment="1" applyProtection="1">
      <alignment horizontal="center" vertical="center"/>
      <protection hidden="1"/>
    </xf>
    <xf numFmtId="3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4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center" vertical="center"/>
      <protection hidden="1"/>
    </xf>
    <xf numFmtId="3" fontId="4" fillId="3" borderId="4" xfId="1" applyNumberFormat="1" applyFont="1" applyFill="1" applyBorder="1" applyAlignment="1" applyProtection="1">
      <alignment horizontal="center" vertical="center"/>
      <protection hidden="1"/>
    </xf>
    <xf numFmtId="3" fontId="2" fillId="3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0" borderId="1" xfId="1" applyNumberFormat="1" applyFont="1" applyFill="1" applyBorder="1" applyAlignment="1" applyProtection="1">
      <alignment horizontal="left" vertical="top" wrapText="1"/>
      <protection hidden="1"/>
    </xf>
    <xf numFmtId="49" fontId="11" fillId="0" borderId="1" xfId="1" applyNumberFormat="1" applyFont="1" applyFill="1" applyBorder="1" applyAlignment="1" applyProtection="1">
      <alignment horizontal="center" vertical="top"/>
      <protection hidden="1"/>
    </xf>
    <xf numFmtId="165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12" fillId="0" borderId="1" xfId="0" applyFont="1" applyFill="1" applyBorder="1" applyAlignment="1">
      <alignment wrapText="1"/>
    </xf>
    <xf numFmtId="3" fontId="8" fillId="0" borderId="4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49" fontId="10" fillId="0" borderId="1" xfId="0" applyNumberFormat="1" applyFont="1" applyBorder="1" applyAlignment="1" applyProtection="1">
      <alignment horizontal="center" vertical="top"/>
      <protection hidden="1"/>
    </xf>
    <xf numFmtId="0" fontId="11" fillId="3" borderId="1" xfId="1" applyNumberFormat="1" applyFont="1" applyFill="1" applyBorder="1" applyAlignment="1" applyProtection="1">
      <alignment horizontal="left" vertical="top" wrapText="1"/>
      <protection hidden="1"/>
    </xf>
    <xf numFmtId="49" fontId="11" fillId="3" borderId="1" xfId="1" applyNumberFormat="1" applyFont="1" applyFill="1" applyBorder="1" applyAlignment="1" applyProtection="1">
      <alignment horizontal="center" vertical="top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3" fillId="3" borderId="1" xfId="1" applyFont="1" applyFill="1" applyBorder="1"/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" xfId="0" applyNumberFormat="1" applyFont="1" applyFill="1" applyBorder="1" applyAlignment="1" applyProtection="1">
      <alignment horizontal="center" vertical="top"/>
      <protection hidden="1"/>
    </xf>
    <xf numFmtId="0" fontId="11" fillId="4" borderId="7" xfId="0" applyFont="1" applyFill="1" applyBorder="1" applyAlignment="1" applyProtection="1">
      <alignment horizontal="left" vertical="top" wrapText="1"/>
      <protection hidden="1"/>
    </xf>
    <xf numFmtId="0" fontId="1" fillId="3" borderId="7" xfId="1" applyFill="1" applyBorder="1"/>
    <xf numFmtId="49" fontId="11" fillId="4" borderId="7" xfId="0" applyNumberFormat="1" applyFont="1" applyFill="1" applyBorder="1" applyAlignment="1" applyProtection="1">
      <alignment horizontal="center" vertical="top"/>
      <protection hidden="1"/>
    </xf>
    <xf numFmtId="0" fontId="14" fillId="3" borderId="7" xfId="0" applyFont="1" applyFill="1" applyBorder="1" applyAlignment="1">
      <alignment wrapText="1"/>
    </xf>
    <xf numFmtId="0" fontId="1" fillId="0" borderId="1" xfId="1" applyBorder="1"/>
    <xf numFmtId="49" fontId="10" fillId="3" borderId="8" xfId="0" applyNumberFormat="1" applyFont="1" applyFill="1" applyBorder="1" applyAlignment="1" applyProtection="1">
      <alignment horizontal="center" vertical="top"/>
      <protection hidden="1"/>
    </xf>
    <xf numFmtId="0" fontId="15" fillId="3" borderId="1" xfId="1" applyNumberFormat="1" applyFont="1" applyFill="1" applyBorder="1" applyAlignment="1" applyProtection="1">
      <alignment horizontal="left" vertical="top" wrapText="1"/>
      <protection hidden="1"/>
    </xf>
    <xf numFmtId="49" fontId="15" fillId="3" borderId="1" xfId="1" applyNumberFormat="1" applyFont="1" applyFill="1" applyBorder="1" applyAlignment="1" applyProtection="1">
      <alignment horizontal="center" vertical="top"/>
      <protection hidden="1"/>
    </xf>
    <xf numFmtId="0" fontId="4" fillId="5" borderId="1" xfId="0" applyFont="1" applyFill="1" applyBorder="1" applyAlignment="1" applyProtection="1">
      <alignment horizontal="left" vertical="top" wrapText="1"/>
      <protection hidden="1"/>
    </xf>
    <xf numFmtId="164" fontId="4" fillId="0" borderId="9" xfId="0" applyNumberFormat="1" applyFont="1" applyBorder="1" applyAlignment="1" applyProtection="1">
      <alignment horizontal="center" vertical="center" wrapText="1"/>
      <protection hidden="1"/>
    </xf>
    <xf numFmtId="49" fontId="4" fillId="0" borderId="4" xfId="0" applyNumberFormat="1" applyFont="1" applyBorder="1" applyAlignment="1" applyProtection="1">
      <alignment horizontal="center" vertical="center" wrapText="1"/>
      <protection hidden="1"/>
    </xf>
    <xf numFmtId="49" fontId="4" fillId="5" borderId="1" xfId="0" applyNumberFormat="1" applyFont="1" applyFill="1" applyBorder="1" applyAlignment="1" applyProtection="1">
      <alignment horizontal="center" vertical="top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164" fontId="4" fillId="0" borderId="10" xfId="0" applyNumberFormat="1" applyFont="1" applyBorder="1" applyAlignment="1" applyProtection="1">
      <alignment horizontal="center" vertical="center" wrapText="1"/>
      <protection hidden="1"/>
    </xf>
    <xf numFmtId="49" fontId="4" fillId="0" borderId="11" xfId="0" applyNumberFormat="1" applyFont="1" applyBorder="1" applyAlignment="1" applyProtection="1">
      <alignment horizontal="center" vertical="center" wrapText="1"/>
      <protection hidden="1"/>
    </xf>
    <xf numFmtId="49" fontId="11" fillId="0" borderId="7" xfId="0" applyNumberFormat="1" applyFont="1" applyBorder="1" applyAlignment="1" applyProtection="1">
      <alignment horizontal="center" vertical="top"/>
      <protection hidden="1"/>
    </xf>
    <xf numFmtId="0" fontId="11" fillId="5" borderId="1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Border="1"/>
    <xf numFmtId="49" fontId="9" fillId="0" borderId="9" xfId="0" applyNumberFormat="1" applyFont="1" applyBorder="1" applyAlignment="1" applyProtection="1">
      <alignment horizontal="center" vertical="center" wrapText="1"/>
      <protection hidden="1"/>
    </xf>
    <xf numFmtId="49" fontId="11" fillId="5" borderId="1" xfId="0" applyNumberFormat="1" applyFont="1" applyFill="1" applyBorder="1" applyAlignment="1" applyProtection="1">
      <alignment horizontal="center" vertical="top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>
      <alignment wrapText="1"/>
    </xf>
    <xf numFmtId="0" fontId="1" fillId="0" borderId="8" xfId="0" applyFont="1" applyBorder="1"/>
    <xf numFmtId="49" fontId="2" fillId="0" borderId="10" xfId="0" applyNumberFormat="1" applyFont="1" applyBorder="1" applyAlignment="1" applyProtection="1">
      <alignment horizontal="center" vertical="center" wrapText="1"/>
      <protection hidden="1"/>
    </xf>
    <xf numFmtId="49" fontId="10" fillId="0" borderId="7" xfId="0" applyNumberFormat="1" applyFont="1" applyBorder="1" applyAlignment="1" applyProtection="1">
      <alignment horizontal="center" vertical="top"/>
      <protection hidden="1"/>
    </xf>
    <xf numFmtId="164" fontId="2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164" fontId="9" fillId="0" borderId="10" xfId="0" applyNumberFormat="1" applyFont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Border="1" applyAlignment="1" applyProtection="1">
      <alignment horizontal="center" vertical="center" wrapText="1"/>
      <protection hidden="1"/>
    </xf>
    <xf numFmtId="165" fontId="9" fillId="0" borderId="11" xfId="0" applyNumberFormat="1" applyFont="1" applyBorder="1" applyAlignment="1" applyProtection="1">
      <alignment horizontal="center" vertical="center" wrapText="1"/>
      <protection hidden="1"/>
    </xf>
    <xf numFmtId="164" fontId="9" fillId="0" borderId="11" xfId="0" applyNumberFormat="1" applyFont="1" applyBorder="1" applyAlignment="1" applyProtection="1">
      <alignment horizontal="center" vertical="center" wrapText="1"/>
      <protection hidden="1"/>
    </xf>
    <xf numFmtId="164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1" applyFont="1" applyBorder="1"/>
    <xf numFmtId="49" fontId="8" fillId="3" borderId="1" xfId="1" applyNumberFormat="1" applyFont="1" applyFill="1" applyBorder="1" applyAlignment="1" applyProtection="1">
      <alignment horizontal="center" vertical="top"/>
      <protection hidden="1"/>
    </xf>
    <xf numFmtId="0" fontId="10" fillId="3" borderId="1" xfId="1" applyNumberFormat="1" applyFont="1" applyFill="1" applyBorder="1" applyAlignment="1" applyProtection="1">
      <alignment horizontal="left" vertical="top" wrapText="1"/>
      <protection hidden="1"/>
    </xf>
    <xf numFmtId="49" fontId="10" fillId="3" borderId="1" xfId="1" applyNumberFormat="1" applyFont="1" applyFill="1" applyBorder="1" applyAlignment="1" applyProtection="1">
      <alignment horizontal="center" vertical="top"/>
      <protection hidden="1"/>
    </xf>
    <xf numFmtId="164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>
      <alignment wrapText="1"/>
    </xf>
    <xf numFmtId="0" fontId="16" fillId="6" borderId="12" xfId="0" applyFont="1" applyFill="1" applyBorder="1" applyAlignment="1">
      <alignment vertical="top" wrapText="1"/>
    </xf>
    <xf numFmtId="0" fontId="16" fillId="6" borderId="13" xfId="0" applyFont="1" applyFill="1" applyBorder="1" applyAlignment="1">
      <alignment horizontal="center" vertical="top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49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9" fontId="1" fillId="0" borderId="0" xfId="1" applyNumberFormat="1"/>
    <xf numFmtId="0" fontId="1" fillId="0" borderId="0" xfId="1" applyFont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167" fontId="2" fillId="0" borderId="0" xfId="1" applyNumberFormat="1" applyFont="1" applyFill="1" applyAlignment="1" applyProtection="1">
      <alignment horizontal="right" vertical="center"/>
      <protection hidden="1"/>
    </xf>
    <xf numFmtId="167" fontId="4" fillId="0" borderId="0" xfId="1" applyNumberFormat="1" applyFont="1" applyFill="1" applyAlignment="1" applyProtection="1">
      <alignment horizontal="center" vertical="center"/>
      <protection hidden="1"/>
    </xf>
    <xf numFmtId="167" fontId="1" fillId="0" borderId="0" xfId="1" applyNumberFormat="1" applyProtection="1">
      <protection hidden="1"/>
    </xf>
    <xf numFmtId="167" fontId="2" fillId="0" borderId="0" xfId="1" applyNumberFormat="1" applyFont="1" applyFill="1" applyAlignment="1" applyProtection="1">
      <alignment horizontal="center" vertical="center"/>
      <protection hidden="1"/>
    </xf>
    <xf numFmtId="167" fontId="1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 wrapText="1"/>
      <protection hidden="1"/>
    </xf>
    <xf numFmtId="0" fontId="7" fillId="7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4" xfId="1" applyNumberFormat="1" applyFont="1" applyFill="1" applyBorder="1" applyAlignment="1" applyProtection="1">
      <alignment horizontal="center" vertical="center" wrapText="1"/>
      <protection hidden="1"/>
    </xf>
    <xf numFmtId="49" fontId="6" fillId="7" borderId="4" xfId="1" applyNumberFormat="1" applyFont="1" applyFill="1" applyBorder="1" applyAlignment="1" applyProtection="1">
      <alignment horizontal="center" vertical="center" wrapText="1"/>
      <protection hidden="1"/>
    </xf>
    <xf numFmtId="165" fontId="6" fillId="7" borderId="4" xfId="1" applyNumberFormat="1" applyFont="1" applyFill="1" applyBorder="1" applyAlignment="1" applyProtection="1">
      <alignment horizontal="center" vertical="center" wrapText="1"/>
      <protection hidden="1"/>
    </xf>
    <xf numFmtId="3" fontId="4" fillId="7" borderId="4" xfId="1" applyNumberFormat="1" applyFont="1" applyFill="1" applyBorder="1" applyAlignment="1" applyProtection="1">
      <alignment horizontal="center" vertical="center"/>
      <protection hidden="1"/>
    </xf>
    <xf numFmtId="0" fontId="6" fillId="7" borderId="5" xfId="1" applyNumberFormat="1" applyFont="1" applyFill="1" applyBorder="1" applyAlignment="1" applyProtection="1">
      <alignment horizontal="center" vertical="center"/>
      <protection hidden="1"/>
    </xf>
    <xf numFmtId="0" fontId="6" fillId="7" borderId="1" xfId="1" applyNumberFormat="1" applyFont="1" applyFill="1" applyBorder="1" applyAlignment="1" applyProtection="1">
      <alignment horizontal="center" vertical="center"/>
      <protection hidden="1"/>
    </xf>
    <xf numFmtId="0" fontId="6" fillId="7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7" borderId="6" xfId="1" applyFill="1" applyBorder="1" applyProtection="1">
      <protection hidden="1"/>
    </xf>
    <xf numFmtId="167" fontId="4" fillId="7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3" borderId="1" xfId="1" applyFill="1" applyBorder="1"/>
    <xf numFmtId="49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 applyProtection="1">
      <alignment horizontal="center" vertical="top"/>
      <protection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4" fontId="2" fillId="0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1" applyNumberFormat="1" applyProtection="1">
      <protection hidden="1"/>
    </xf>
    <xf numFmtId="4" fontId="2" fillId="0" borderId="0" xfId="1" applyNumberFormat="1" applyFont="1" applyFill="1" applyAlignment="1" applyProtection="1">
      <alignment horizontal="center" vertical="center"/>
      <protection hidden="1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4" fontId="4" fillId="7" borderId="4" xfId="1" applyNumberFormat="1" applyFont="1" applyFill="1" applyBorder="1" applyAlignment="1" applyProtection="1">
      <alignment horizontal="center" vertical="center"/>
      <protection hidden="1"/>
    </xf>
    <xf numFmtId="4" fontId="8" fillId="2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4" xfId="1" applyNumberFormat="1" applyFont="1" applyFill="1" applyBorder="1" applyAlignment="1" applyProtection="1">
      <alignment horizontal="center" vertical="center"/>
      <protection hidden="1"/>
    </xf>
    <xf numFmtId="4" fontId="9" fillId="0" borderId="4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locked="0" hidden="1"/>
    </xf>
    <xf numFmtId="4" fontId="2" fillId="0" borderId="7" xfId="1" applyNumberFormat="1" applyFont="1" applyFill="1" applyBorder="1" applyAlignment="1" applyProtection="1">
      <alignment horizontal="center" vertical="center"/>
      <protection hidden="1"/>
    </xf>
    <xf numFmtId="4" fontId="1" fillId="0" borderId="0" xfId="1" applyNumberFormat="1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" vertical="center"/>
      <protection hidden="1"/>
    </xf>
    <xf numFmtId="164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1" applyNumberFormat="1" applyFont="1" applyFill="1" applyBorder="1" applyAlignment="1" applyProtection="1">
      <alignment horizontal="center" vertical="top"/>
      <protection hidden="1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49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left" vertical="top" wrapText="1"/>
      <protection hidden="1"/>
    </xf>
    <xf numFmtId="49" fontId="11" fillId="0" borderId="1" xfId="1" applyNumberFormat="1" applyFont="1" applyFill="1" applyBorder="1" applyAlignment="1" applyProtection="1">
      <alignment horizontal="center" vertical="top"/>
      <protection hidden="1"/>
    </xf>
    <xf numFmtId="3" fontId="9" fillId="0" borderId="4" xfId="1" applyNumberFormat="1" applyFont="1" applyFill="1" applyBorder="1" applyAlignment="1" applyProtection="1">
      <alignment horizontal="center" vertical="center"/>
      <protection hidden="1"/>
    </xf>
    <xf numFmtId="3" fontId="2" fillId="0" borderId="4" xfId="1" applyNumberFormat="1" applyFont="1" applyFill="1" applyBorder="1" applyAlignment="1" applyProtection="1">
      <alignment horizontal="center" vertical="center"/>
      <protection hidden="1"/>
    </xf>
    <xf numFmtId="3" fontId="8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4" fontId="2" fillId="0" borderId="4" xfId="1" applyNumberFormat="1" applyFont="1" applyFill="1" applyBorder="1" applyAlignment="1" applyProtection="1">
      <alignment horizontal="center" vertical="center"/>
      <protection hidden="1"/>
    </xf>
    <xf numFmtId="4" fontId="9" fillId="0" borderId="4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1" applyNumberFormat="1" applyFont="1" applyFill="1" applyBorder="1" applyAlignment="1" applyProtection="1">
      <alignment horizontal="center" vertical="top"/>
      <protection hidden="1"/>
    </xf>
    <xf numFmtId="49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4" xfId="1" applyNumberFormat="1" applyFont="1" applyFill="1" applyBorder="1" applyAlignment="1" applyProtection="1">
      <alignment horizontal="center" vertical="center"/>
      <protection hidden="1"/>
    </xf>
    <xf numFmtId="3" fontId="8" fillId="2" borderId="4" xfId="1" applyNumberFormat="1" applyFont="1" applyFill="1" applyBorder="1" applyAlignment="1" applyProtection="1">
      <alignment horizontal="center" vertical="center"/>
      <protection hidden="1"/>
    </xf>
    <xf numFmtId="3" fontId="9" fillId="0" borderId="4" xfId="1" applyNumberFormat="1" applyFont="1" applyFill="1" applyBorder="1" applyAlignment="1" applyProtection="1">
      <alignment horizontal="center" vertical="center"/>
      <protection hidden="1"/>
    </xf>
    <xf numFmtId="3" fontId="8" fillId="0" borderId="4" xfId="1" applyNumberFormat="1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4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4" xfId="1" applyNumberFormat="1" applyFont="1" applyFill="1" applyBorder="1" applyAlignment="1" applyProtection="1">
      <alignment horizontal="left" vertical="center" wrapText="1"/>
      <protection hidden="1"/>
    </xf>
    <xf numFmtId="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8" fillId="0" borderId="5" xfId="1" applyNumberFormat="1" applyFont="1" applyFill="1" applyBorder="1" applyAlignment="1" applyProtection="1">
      <alignment horizontal="left" vertical="center" wrapText="1"/>
      <protection hidden="1"/>
    </xf>
    <xf numFmtId="0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9" xfId="1" applyNumberFormat="1" applyFont="1" applyFill="1" applyBorder="1" applyAlignment="1" applyProtection="1">
      <alignment horizontal="center"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4"/>
  <sheetViews>
    <sheetView showGridLines="0" tabSelected="1" view="pageBreakPreview" zoomScale="88" zoomScaleNormal="100" zoomScaleSheetLayoutView="88" workbookViewId="0">
      <selection activeCell="AA265" sqref="AA265"/>
    </sheetView>
  </sheetViews>
  <sheetFormatPr defaultRowHeight="12.75"/>
  <cols>
    <col min="1" max="1" width="6" style="8" customWidth="1"/>
    <col min="2" max="10" width="0" style="8" hidden="1" customWidth="1"/>
    <col min="11" max="11" width="34" style="8" customWidth="1"/>
    <col min="12" max="12" width="8.28515625" style="8" customWidth="1"/>
    <col min="13" max="13" width="8.28515625" style="134" customWidth="1"/>
    <col min="14" max="14" width="13.7109375" style="8" customWidth="1"/>
    <col min="15" max="15" width="8" style="8" customWidth="1"/>
    <col min="16" max="16" width="13.7109375" style="135" customWidth="1"/>
    <col min="17" max="17" width="14" style="135" customWidth="1"/>
    <col min="18" max="18" width="13" style="135" customWidth="1"/>
    <col min="19" max="24" width="0" style="8" hidden="1" customWidth="1"/>
    <col min="25" max="25" width="13.7109375" style="177" customWidth="1"/>
    <col min="26" max="26" width="14" style="177" customWidth="1"/>
    <col min="27" max="27" width="13" style="135" customWidth="1"/>
    <col min="28" max="28" width="13" style="142" customWidth="1"/>
    <col min="29" max="16384" width="9.140625" style="8"/>
  </cols>
  <sheetData>
    <row r="1" spans="1:28" ht="16.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4"/>
      <c r="N1" s="5"/>
      <c r="O1" s="5"/>
      <c r="P1" s="6"/>
      <c r="Q1" s="234"/>
      <c r="R1" s="235"/>
      <c r="S1" s="5"/>
      <c r="T1" s="5"/>
      <c r="U1" s="7"/>
      <c r="V1" s="7"/>
      <c r="W1" s="7"/>
      <c r="X1" s="7"/>
      <c r="Y1" s="169"/>
      <c r="Z1" s="234" t="s">
        <v>275</v>
      </c>
      <c r="AA1" s="235"/>
      <c r="AB1" s="138"/>
    </row>
    <row r="2" spans="1:28" ht="12.75" customHeight="1">
      <c r="A2" s="1"/>
      <c r="B2" s="9"/>
      <c r="C2" s="9"/>
      <c r="D2" s="9"/>
      <c r="E2" s="9"/>
      <c r="F2" s="9"/>
      <c r="G2" s="9"/>
      <c r="H2" s="9"/>
      <c r="I2" s="9"/>
      <c r="J2" s="10"/>
      <c r="K2" s="10"/>
      <c r="L2" s="10"/>
      <c r="M2" s="11"/>
      <c r="N2" s="5"/>
      <c r="O2" s="5"/>
      <c r="P2" s="6"/>
      <c r="Q2" s="235"/>
      <c r="R2" s="235"/>
      <c r="S2" s="5"/>
      <c r="T2" s="5"/>
      <c r="U2" s="7"/>
      <c r="V2" s="7"/>
      <c r="W2" s="7"/>
      <c r="X2" s="7"/>
      <c r="Y2" s="169"/>
      <c r="Z2" s="235"/>
      <c r="AA2" s="235"/>
      <c r="AB2" s="138"/>
    </row>
    <row r="3" spans="1:28" ht="14.25" customHeight="1">
      <c r="A3" s="1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11"/>
      <c r="N3" s="5"/>
      <c r="O3" s="5"/>
      <c r="P3" s="6"/>
      <c r="Q3" s="235"/>
      <c r="R3" s="235"/>
      <c r="S3" s="5"/>
      <c r="T3" s="5"/>
      <c r="U3" s="7"/>
      <c r="V3" s="7"/>
      <c r="W3" s="7"/>
      <c r="X3" s="7"/>
      <c r="Y3" s="169"/>
      <c r="Z3" s="235"/>
      <c r="AA3" s="235"/>
      <c r="AB3" s="138"/>
    </row>
    <row r="4" spans="1:28" ht="12.75" customHeight="1">
      <c r="A4" s="1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1"/>
      <c r="N4" s="10"/>
      <c r="O4" s="10"/>
      <c r="P4" s="12"/>
      <c r="Q4" s="235"/>
      <c r="R4" s="235"/>
      <c r="S4" s="10"/>
      <c r="T4" s="7"/>
      <c r="U4" s="7"/>
      <c r="V4" s="7"/>
      <c r="W4" s="7"/>
      <c r="X4" s="7"/>
      <c r="Y4" s="167"/>
      <c r="Z4" s="235"/>
      <c r="AA4" s="235"/>
      <c r="AB4" s="138"/>
    </row>
    <row r="5" spans="1:28" ht="15" customHeight="1">
      <c r="A5" s="1"/>
      <c r="B5" s="13"/>
      <c r="C5" s="13"/>
      <c r="D5" s="13"/>
      <c r="E5" s="13"/>
      <c r="F5" s="13"/>
      <c r="G5" s="13"/>
      <c r="H5" s="13"/>
      <c r="I5" s="13"/>
      <c r="J5" s="14"/>
      <c r="K5" s="14"/>
      <c r="L5" s="14"/>
      <c r="M5" s="15"/>
      <c r="N5" s="14"/>
      <c r="O5" s="14"/>
      <c r="P5" s="12"/>
      <c r="Q5" s="235"/>
      <c r="R5" s="235"/>
      <c r="S5" s="14"/>
      <c r="T5" s="7"/>
      <c r="U5" s="7"/>
      <c r="V5" s="7"/>
      <c r="W5" s="7"/>
      <c r="X5" s="7"/>
      <c r="Y5" s="167"/>
      <c r="Z5" s="235"/>
      <c r="AA5" s="235"/>
      <c r="AB5" s="138"/>
    </row>
    <row r="6" spans="1:28" ht="409.6" hidden="1" customHeight="1">
      <c r="A6" s="1"/>
      <c r="B6" s="13"/>
      <c r="C6" s="13"/>
      <c r="D6" s="13"/>
      <c r="E6" s="13"/>
      <c r="F6" s="13"/>
      <c r="G6" s="13"/>
      <c r="H6" s="13"/>
      <c r="I6" s="13"/>
      <c r="J6" s="14"/>
      <c r="K6" s="14"/>
      <c r="L6" s="14"/>
      <c r="M6" s="15"/>
      <c r="N6" s="14"/>
      <c r="O6" s="14"/>
      <c r="P6" s="12"/>
      <c r="Q6" s="12"/>
      <c r="R6" s="12"/>
      <c r="S6" s="14"/>
      <c r="T6" s="7"/>
      <c r="U6" s="7"/>
      <c r="V6" s="7"/>
      <c r="W6" s="7"/>
      <c r="X6" s="7"/>
      <c r="Y6" s="167"/>
      <c r="Z6" s="167"/>
      <c r="AA6" s="12"/>
      <c r="AB6" s="139"/>
    </row>
    <row r="7" spans="1:28" ht="57.75" customHeight="1">
      <c r="A7" s="1"/>
      <c r="B7" s="16"/>
      <c r="C7" s="16"/>
      <c r="D7" s="16"/>
      <c r="E7" s="16"/>
      <c r="F7" s="16"/>
      <c r="G7" s="16"/>
      <c r="H7" s="16"/>
      <c r="I7" s="16"/>
      <c r="J7" s="224" t="s">
        <v>276</v>
      </c>
      <c r="K7" s="224"/>
      <c r="L7" s="224"/>
      <c r="M7" s="224"/>
      <c r="N7" s="224"/>
      <c r="O7" s="224"/>
      <c r="P7" s="224"/>
      <c r="Q7" s="224"/>
      <c r="R7" s="224"/>
      <c r="S7" s="17"/>
      <c r="T7" s="17"/>
      <c r="U7" s="7"/>
      <c r="V7" s="7"/>
      <c r="W7" s="7"/>
      <c r="X7" s="7"/>
      <c r="Y7" s="168"/>
      <c r="Z7" s="168"/>
      <c r="AA7" s="7"/>
      <c r="AB7" s="140"/>
    </row>
    <row r="8" spans="1:28" ht="409.6" hidden="1" customHeight="1">
      <c r="A8" s="1"/>
      <c r="B8" s="1"/>
      <c r="C8" s="1"/>
      <c r="D8" s="1"/>
      <c r="E8" s="1"/>
      <c r="F8" s="1"/>
      <c r="G8" s="1"/>
      <c r="H8" s="1"/>
      <c r="I8" s="1"/>
      <c r="J8" s="18"/>
      <c r="K8" s="18"/>
      <c r="L8" s="18"/>
      <c r="M8" s="4"/>
      <c r="N8" s="18"/>
      <c r="O8" s="18"/>
      <c r="P8" s="19"/>
      <c r="Q8" s="19"/>
      <c r="R8" s="19"/>
      <c r="S8" s="18"/>
      <c r="T8" s="7"/>
      <c r="U8" s="7"/>
      <c r="V8" s="7"/>
      <c r="W8" s="7"/>
      <c r="X8" s="7"/>
      <c r="Y8" s="169"/>
      <c r="Z8" s="169"/>
      <c r="AA8" s="19"/>
      <c r="AB8" s="141"/>
    </row>
    <row r="9" spans="1:28" ht="16.5" customHeight="1">
      <c r="A9" s="1"/>
      <c r="B9" s="1"/>
      <c r="C9" s="1"/>
      <c r="D9" s="1"/>
      <c r="E9" s="1"/>
      <c r="F9" s="1"/>
      <c r="G9" s="1"/>
      <c r="H9" s="1"/>
      <c r="I9" s="1"/>
      <c r="J9" s="18"/>
      <c r="K9" s="18"/>
      <c r="L9" s="18"/>
      <c r="M9" s="4"/>
      <c r="N9" s="18"/>
      <c r="O9" s="18"/>
      <c r="P9" s="19"/>
      <c r="Q9" s="19"/>
      <c r="R9" s="19"/>
      <c r="S9" s="18"/>
      <c r="T9" s="7"/>
      <c r="U9" s="7"/>
      <c r="V9" s="7"/>
      <c r="W9" s="7"/>
      <c r="X9" s="7"/>
      <c r="Y9" s="169"/>
      <c r="Z9" s="169"/>
      <c r="AA9" s="19"/>
      <c r="AB9" s="141"/>
    </row>
    <row r="10" spans="1:28" ht="51">
      <c r="A10" s="1"/>
      <c r="B10" s="20"/>
      <c r="C10" s="20"/>
      <c r="D10" s="20"/>
      <c r="E10" s="20"/>
      <c r="F10" s="20"/>
      <c r="G10" s="20"/>
      <c r="H10" s="20"/>
      <c r="I10" s="20"/>
      <c r="J10" s="20"/>
      <c r="K10" s="21" t="s">
        <v>0</v>
      </c>
      <c r="L10" s="21" t="s">
        <v>1</v>
      </c>
      <c r="M10" s="22" t="s">
        <v>2</v>
      </c>
      <c r="N10" s="21" t="s">
        <v>3</v>
      </c>
      <c r="O10" s="21" t="s">
        <v>4</v>
      </c>
      <c r="P10" s="21" t="s">
        <v>5</v>
      </c>
      <c r="Q10" s="21" t="s">
        <v>6</v>
      </c>
      <c r="R10" s="21" t="s">
        <v>7</v>
      </c>
      <c r="S10" s="21"/>
      <c r="T10" s="21"/>
      <c r="U10" s="23" t="s">
        <v>8</v>
      </c>
      <c r="V10" s="23"/>
      <c r="W10" s="23"/>
      <c r="X10" s="24" t="s">
        <v>8</v>
      </c>
      <c r="Y10" s="170" t="s">
        <v>5</v>
      </c>
      <c r="Z10" s="170" t="s">
        <v>6</v>
      </c>
      <c r="AA10" s="136" t="s">
        <v>7</v>
      </c>
      <c r="AB10" s="155" t="s">
        <v>272</v>
      </c>
    </row>
    <row r="11" spans="1:28">
      <c r="A11" s="25"/>
      <c r="B11" s="26"/>
      <c r="C11" s="26"/>
      <c r="D11" s="27"/>
      <c r="E11" s="27"/>
      <c r="F11" s="27"/>
      <c r="G11" s="27"/>
      <c r="H11" s="27"/>
      <c r="I11" s="27"/>
      <c r="J11" s="27"/>
      <c r="K11" s="21">
        <v>1</v>
      </c>
      <c r="L11" s="21">
        <v>2</v>
      </c>
      <c r="M11" s="22">
        <v>3</v>
      </c>
      <c r="N11" s="21">
        <v>4</v>
      </c>
      <c r="O11" s="21">
        <v>5</v>
      </c>
      <c r="P11" s="21">
        <v>6</v>
      </c>
      <c r="Q11" s="21">
        <v>7</v>
      </c>
      <c r="R11" s="21">
        <v>8</v>
      </c>
      <c r="S11" s="28"/>
      <c r="T11" s="28"/>
      <c r="U11" s="26" t="s">
        <v>9</v>
      </c>
      <c r="V11" s="26" t="s">
        <v>10</v>
      </c>
      <c r="W11" s="26"/>
      <c r="X11" s="7"/>
      <c r="Y11" s="170">
        <v>6</v>
      </c>
      <c r="Z11" s="170">
        <v>7</v>
      </c>
      <c r="AA11" s="136">
        <v>8</v>
      </c>
      <c r="AB11" s="143">
        <v>9</v>
      </c>
    </row>
    <row r="12" spans="1:28" ht="54.6" customHeight="1">
      <c r="A12" s="29"/>
      <c r="B12" s="30"/>
      <c r="C12" s="31"/>
      <c r="D12" s="225">
        <v>800</v>
      </c>
      <c r="E12" s="225"/>
      <c r="F12" s="225"/>
      <c r="G12" s="225"/>
      <c r="H12" s="225"/>
      <c r="I12" s="225"/>
      <c r="J12" s="226"/>
      <c r="K12" s="144" t="s">
        <v>11</v>
      </c>
      <c r="L12" s="145">
        <v>839</v>
      </c>
      <c r="M12" s="146" t="s">
        <v>8</v>
      </c>
      <c r="N12" s="147" t="s">
        <v>8</v>
      </c>
      <c r="O12" s="145" t="s">
        <v>8</v>
      </c>
      <c r="P12" s="148">
        <f>P13+P17+P23+P35+P39+P54+P59+P76+P83+P89+P126+P136+P149+P202+P216+P222+P231+P240+P246+P255+P118</f>
        <v>21536769.800000001</v>
      </c>
      <c r="Q12" s="148">
        <f>Q13+Q17+Q23+Q35+Q39+Q54+Q59+Q76+Q83+Q89+Q126+Q136+Q149+Q202+Q216+Q222+Q231+Q240+Q246+Q255+Q29+Q65+Q118+Q210</f>
        <v>34588127.57</v>
      </c>
      <c r="R12" s="148">
        <f>R13+R17+R23+R35+R39+R54+R59+R76+R83+R89+R126+R136+R149+R202+R216+R222+R231+R240+R246+R255+R29+R65+R118+Q210</f>
        <v>56124897.369999997</v>
      </c>
      <c r="S12" s="149" t="s">
        <v>12</v>
      </c>
      <c r="T12" s="150" t="s">
        <v>13</v>
      </c>
      <c r="U12" s="151" t="s">
        <v>14</v>
      </c>
      <c r="V12" s="152">
        <v>18836</v>
      </c>
      <c r="W12" s="152"/>
      <c r="X12" s="153"/>
      <c r="Y12" s="171">
        <f>Y13+Y17+Y23+Y35+Y39+Y54+Y59+Y76+Y83+Y89+Y126+Y136+Y149+Y202+Y216+Y222+Y231+Y240+Y246+Y255+Y118</f>
        <v>21494932.219999999</v>
      </c>
      <c r="Z12" s="171">
        <f>Z13+Z17+Z23+Z35+Z39+Z54+Z59+Z76+Z83+Z89+Z126+Z136+Z149+Z202+Z216+Z222+Z231+Z240+Z246+Z255+Z29+Z65+Z118+Z210</f>
        <v>34495919.700000003</v>
      </c>
      <c r="AA12" s="148">
        <f>AA13+AA17+AA23+AA35+AA39+AA54+AA59+AA76+AA83+AA89+AA126+AA136+AA149+AA202+AA216+AA222+AA231+AA240+AA246+AA255+AA29+AA65+AA118+Z210</f>
        <v>55990851.919999994</v>
      </c>
      <c r="AB12" s="154">
        <f>AA12/R12</f>
        <v>0.99761165799348694</v>
      </c>
    </row>
    <row r="13" spans="1:28" ht="54">
      <c r="A13" s="29"/>
      <c r="B13" s="30"/>
      <c r="C13" s="30"/>
      <c r="D13" s="31"/>
      <c r="E13" s="222">
        <v>102</v>
      </c>
      <c r="F13" s="222"/>
      <c r="G13" s="222"/>
      <c r="H13" s="222"/>
      <c r="I13" s="222"/>
      <c r="J13" s="223"/>
      <c r="K13" s="34" t="s">
        <v>15</v>
      </c>
      <c r="L13" s="35" t="s">
        <v>8</v>
      </c>
      <c r="M13" s="36" t="s">
        <v>16</v>
      </c>
      <c r="N13" s="37" t="s">
        <v>8</v>
      </c>
      <c r="O13" s="35" t="s">
        <v>8</v>
      </c>
      <c r="P13" s="38">
        <v>0</v>
      </c>
      <c r="Q13" s="38">
        <f>Q14</f>
        <v>867340.29</v>
      </c>
      <c r="R13" s="39">
        <f>Q13</f>
        <v>867340.29</v>
      </c>
      <c r="S13" s="40" t="s">
        <v>12</v>
      </c>
      <c r="T13" s="41" t="s">
        <v>17</v>
      </c>
      <c r="U13" s="42" t="s">
        <v>18</v>
      </c>
      <c r="V13" s="43">
        <v>250</v>
      </c>
      <c r="W13" s="43"/>
      <c r="X13" s="33"/>
      <c r="Y13" s="172">
        <v>0</v>
      </c>
      <c r="Z13" s="172">
        <f>Z14</f>
        <v>867340.29</v>
      </c>
      <c r="AA13" s="38">
        <f>Z13</f>
        <v>867340.29</v>
      </c>
      <c r="AB13" s="154">
        <f t="shared" ref="AB13:AB76" si="0">AA13/R13</f>
        <v>1</v>
      </c>
    </row>
    <row r="14" spans="1:28" ht="25.5">
      <c r="A14" s="29"/>
      <c r="B14" s="30"/>
      <c r="C14" s="30"/>
      <c r="D14" s="30"/>
      <c r="E14" s="31"/>
      <c r="F14" s="218" t="s">
        <v>19</v>
      </c>
      <c r="G14" s="218"/>
      <c r="H14" s="218"/>
      <c r="I14" s="218"/>
      <c r="J14" s="219"/>
      <c r="K14" s="165" t="s">
        <v>20</v>
      </c>
      <c r="L14" s="45" t="s">
        <v>8</v>
      </c>
      <c r="M14" s="46" t="s">
        <v>8</v>
      </c>
      <c r="N14" s="47" t="s">
        <v>21</v>
      </c>
      <c r="O14" s="45" t="s">
        <v>8</v>
      </c>
      <c r="P14" s="32">
        <v>0</v>
      </c>
      <c r="Q14" s="32">
        <f>Q15</f>
        <v>867340.29</v>
      </c>
      <c r="R14" s="48">
        <f>Q14</f>
        <v>867340.29</v>
      </c>
      <c r="S14" s="49" t="s">
        <v>12</v>
      </c>
      <c r="T14" s="50" t="s">
        <v>17</v>
      </c>
      <c r="U14" s="30" t="s">
        <v>18</v>
      </c>
      <c r="V14" s="51">
        <v>250</v>
      </c>
      <c r="W14" s="51"/>
      <c r="X14" s="33"/>
      <c r="Y14" s="173">
        <v>0</v>
      </c>
      <c r="Z14" s="173">
        <f>Z15</f>
        <v>867340.29</v>
      </c>
      <c r="AA14" s="32">
        <f>Z14</f>
        <v>867340.29</v>
      </c>
      <c r="AB14" s="154">
        <f t="shared" si="0"/>
        <v>1</v>
      </c>
    </row>
    <row r="15" spans="1:28" ht="25.5">
      <c r="A15" s="29"/>
      <c r="B15" s="30"/>
      <c r="C15" s="30"/>
      <c r="D15" s="30"/>
      <c r="E15" s="30"/>
      <c r="F15" s="52"/>
      <c r="G15" s="52"/>
      <c r="H15" s="44"/>
      <c r="I15" s="220" t="s">
        <v>18</v>
      </c>
      <c r="J15" s="221"/>
      <c r="K15" s="53" t="s">
        <v>22</v>
      </c>
      <c r="L15" s="54" t="s">
        <v>8</v>
      </c>
      <c r="M15" s="55" t="s">
        <v>8</v>
      </c>
      <c r="N15" s="56" t="s">
        <v>23</v>
      </c>
      <c r="O15" s="54" t="s">
        <v>8</v>
      </c>
      <c r="P15" s="57">
        <v>0</v>
      </c>
      <c r="Q15" s="57">
        <f>Q16</f>
        <v>867340.29</v>
      </c>
      <c r="R15" s="58">
        <f>Q15</f>
        <v>867340.29</v>
      </c>
      <c r="S15" s="59" t="s">
        <v>12</v>
      </c>
      <c r="T15" s="60" t="s">
        <v>17</v>
      </c>
      <c r="U15" s="61" t="s">
        <v>18</v>
      </c>
      <c r="V15" s="62">
        <v>250</v>
      </c>
      <c r="W15" s="62"/>
      <c r="X15" s="33"/>
      <c r="Y15" s="174">
        <v>0</v>
      </c>
      <c r="Z15" s="174">
        <f>Z16</f>
        <v>867340.29</v>
      </c>
      <c r="AA15" s="57">
        <f>Z15</f>
        <v>867340.29</v>
      </c>
      <c r="AB15" s="154">
        <f t="shared" si="0"/>
        <v>1</v>
      </c>
    </row>
    <row r="16" spans="1:28" ht="67.5">
      <c r="A16" s="29"/>
      <c r="B16" s="30"/>
      <c r="C16" s="30"/>
      <c r="D16" s="30"/>
      <c r="E16" s="30"/>
      <c r="F16" s="52"/>
      <c r="G16" s="52"/>
      <c r="H16" s="52"/>
      <c r="I16" s="52"/>
      <c r="J16" s="31">
        <v>100</v>
      </c>
      <c r="K16" s="53" t="s">
        <v>24</v>
      </c>
      <c r="L16" s="63" t="s">
        <v>8</v>
      </c>
      <c r="M16" s="64" t="s">
        <v>8</v>
      </c>
      <c r="N16" s="65" t="s">
        <v>8</v>
      </c>
      <c r="O16" s="63">
        <v>100</v>
      </c>
      <c r="P16" s="66">
        <v>0</v>
      </c>
      <c r="Q16" s="66">
        <v>867340.29</v>
      </c>
      <c r="R16" s="67">
        <f>Q16</f>
        <v>867340.29</v>
      </c>
      <c r="S16" s="49" t="s">
        <v>12</v>
      </c>
      <c r="T16" s="50" t="s">
        <v>17</v>
      </c>
      <c r="U16" s="30" t="s">
        <v>18</v>
      </c>
      <c r="V16" s="51">
        <v>250</v>
      </c>
      <c r="W16" s="51"/>
      <c r="X16" s="33"/>
      <c r="Y16" s="166">
        <v>0</v>
      </c>
      <c r="Z16" s="166">
        <v>867340.29</v>
      </c>
      <c r="AA16" s="66">
        <f>Z16</f>
        <v>867340.29</v>
      </c>
      <c r="AB16" s="154">
        <f t="shared" si="0"/>
        <v>1</v>
      </c>
    </row>
    <row r="17" spans="1:28" ht="81">
      <c r="A17" s="29"/>
      <c r="B17" s="30"/>
      <c r="C17" s="30"/>
      <c r="D17" s="31"/>
      <c r="E17" s="222">
        <v>104</v>
      </c>
      <c r="F17" s="222"/>
      <c r="G17" s="222"/>
      <c r="H17" s="222"/>
      <c r="I17" s="222"/>
      <c r="J17" s="223"/>
      <c r="K17" s="34" t="s">
        <v>25</v>
      </c>
      <c r="L17" s="35" t="s">
        <v>8</v>
      </c>
      <c r="M17" s="36" t="s">
        <v>26</v>
      </c>
      <c r="N17" s="37" t="s">
        <v>8</v>
      </c>
      <c r="O17" s="35" t="s">
        <v>8</v>
      </c>
      <c r="P17" s="38">
        <f>P18</f>
        <v>0</v>
      </c>
      <c r="Q17" s="38">
        <f>Q18</f>
        <v>5384182.8899999997</v>
      </c>
      <c r="R17" s="38">
        <f t="shared" ref="R17:R23" si="1">P17+Q17</f>
        <v>5384182.8899999997</v>
      </c>
      <c r="S17" s="40" t="s">
        <v>12</v>
      </c>
      <c r="T17" s="41" t="s">
        <v>27</v>
      </c>
      <c r="U17" s="42" t="s">
        <v>28</v>
      </c>
      <c r="V17" s="43">
        <v>2319</v>
      </c>
      <c r="W17" s="43"/>
      <c r="X17" s="33"/>
      <c r="Y17" s="172">
        <f>Y18</f>
        <v>0</v>
      </c>
      <c r="Z17" s="172">
        <f>Z18</f>
        <v>5383244.4299999997</v>
      </c>
      <c r="AA17" s="38">
        <f t="shared" ref="AA17:AA23" si="2">Y17+Z17</f>
        <v>5383244.4299999997</v>
      </c>
      <c r="AB17" s="154">
        <f t="shared" si="0"/>
        <v>0.99982570057162379</v>
      </c>
    </row>
    <row r="18" spans="1:28" ht="25.5">
      <c r="A18" s="29"/>
      <c r="B18" s="30"/>
      <c r="C18" s="30"/>
      <c r="D18" s="30"/>
      <c r="E18" s="31"/>
      <c r="F18" s="218" t="s">
        <v>19</v>
      </c>
      <c r="G18" s="218"/>
      <c r="H18" s="218"/>
      <c r="I18" s="218"/>
      <c r="J18" s="219"/>
      <c r="K18" s="165" t="s">
        <v>20</v>
      </c>
      <c r="L18" s="45" t="s">
        <v>8</v>
      </c>
      <c r="M18" s="46" t="s">
        <v>8</v>
      </c>
      <c r="N18" s="47" t="s">
        <v>21</v>
      </c>
      <c r="O18" s="45" t="s">
        <v>8</v>
      </c>
      <c r="P18" s="32">
        <f>P19</f>
        <v>0</v>
      </c>
      <c r="Q18" s="32">
        <f>Q19</f>
        <v>5384182.8899999997</v>
      </c>
      <c r="R18" s="68">
        <f t="shared" si="1"/>
        <v>5384182.8899999997</v>
      </c>
      <c r="S18" s="49" t="s">
        <v>12</v>
      </c>
      <c r="T18" s="50" t="s">
        <v>27</v>
      </c>
      <c r="U18" s="30" t="s">
        <v>28</v>
      </c>
      <c r="V18" s="51">
        <v>2319</v>
      </c>
      <c r="W18" s="51"/>
      <c r="X18" s="33"/>
      <c r="Y18" s="173">
        <f>Y19</f>
        <v>0</v>
      </c>
      <c r="Z18" s="173">
        <f>Z19</f>
        <v>5383244.4299999997</v>
      </c>
      <c r="AA18" s="68">
        <f t="shared" si="2"/>
        <v>5383244.4299999997</v>
      </c>
      <c r="AB18" s="154">
        <f t="shared" si="0"/>
        <v>0.99982570057162379</v>
      </c>
    </row>
    <row r="19" spans="1:28" ht="25.5">
      <c r="A19" s="29"/>
      <c r="B19" s="30"/>
      <c r="C19" s="30"/>
      <c r="D19" s="30"/>
      <c r="E19" s="30"/>
      <c r="F19" s="52"/>
      <c r="G19" s="52"/>
      <c r="H19" s="44"/>
      <c r="I19" s="220" t="s">
        <v>28</v>
      </c>
      <c r="J19" s="221"/>
      <c r="K19" s="53" t="s">
        <v>29</v>
      </c>
      <c r="L19" s="54" t="s">
        <v>8</v>
      </c>
      <c r="M19" s="55" t="s">
        <v>8</v>
      </c>
      <c r="N19" s="56" t="s">
        <v>30</v>
      </c>
      <c r="O19" s="54" t="s">
        <v>8</v>
      </c>
      <c r="P19" s="57">
        <f>P20+P21</f>
        <v>0</v>
      </c>
      <c r="Q19" s="57">
        <f>Q20+Q21+Q22</f>
        <v>5384182.8899999997</v>
      </c>
      <c r="R19" s="69">
        <f t="shared" si="1"/>
        <v>5384182.8899999997</v>
      </c>
      <c r="S19" s="59" t="s">
        <v>12</v>
      </c>
      <c r="T19" s="60" t="s">
        <v>27</v>
      </c>
      <c r="U19" s="61" t="s">
        <v>28</v>
      </c>
      <c r="V19" s="62">
        <v>2319</v>
      </c>
      <c r="W19" s="62"/>
      <c r="X19" s="33"/>
      <c r="Y19" s="174">
        <f>Y20+Y21</f>
        <v>0</v>
      </c>
      <c r="Z19" s="174">
        <f>Z20+Z21+Z22</f>
        <v>5383244.4299999997</v>
      </c>
      <c r="AA19" s="69">
        <f t="shared" si="2"/>
        <v>5383244.4299999997</v>
      </c>
      <c r="AB19" s="154">
        <f t="shared" si="0"/>
        <v>0.99982570057162379</v>
      </c>
    </row>
    <row r="20" spans="1:28" ht="67.5">
      <c r="A20" s="29"/>
      <c r="B20" s="30"/>
      <c r="C20" s="30"/>
      <c r="D20" s="30"/>
      <c r="E20" s="30"/>
      <c r="F20" s="52"/>
      <c r="G20" s="52"/>
      <c r="H20" s="52"/>
      <c r="I20" s="52"/>
      <c r="J20" s="31">
        <v>100</v>
      </c>
      <c r="K20" s="53" t="s">
        <v>24</v>
      </c>
      <c r="L20" s="63" t="s">
        <v>8</v>
      </c>
      <c r="M20" s="64" t="s">
        <v>8</v>
      </c>
      <c r="N20" s="65" t="s">
        <v>8</v>
      </c>
      <c r="O20" s="63">
        <v>100</v>
      </c>
      <c r="P20" s="66">
        <v>0</v>
      </c>
      <c r="Q20" s="70">
        <v>4693840</v>
      </c>
      <c r="R20" s="69">
        <f t="shared" si="1"/>
        <v>4693840</v>
      </c>
      <c r="S20" s="49" t="s">
        <v>12</v>
      </c>
      <c r="T20" s="50" t="s">
        <v>27</v>
      </c>
      <c r="U20" s="30" t="s">
        <v>28</v>
      </c>
      <c r="V20" s="51">
        <v>372</v>
      </c>
      <c r="W20" s="51"/>
      <c r="X20" s="33"/>
      <c r="Y20" s="166">
        <v>0</v>
      </c>
      <c r="Z20" s="175">
        <v>4692901.54</v>
      </c>
      <c r="AA20" s="69">
        <f t="shared" si="2"/>
        <v>4692901.54</v>
      </c>
      <c r="AB20" s="154">
        <f t="shared" si="0"/>
        <v>0.99980006561791623</v>
      </c>
    </row>
    <row r="21" spans="1:28" ht="38.25">
      <c r="A21" s="29"/>
      <c r="B21" s="30"/>
      <c r="C21" s="30"/>
      <c r="D21" s="30"/>
      <c r="E21" s="30"/>
      <c r="F21" s="52"/>
      <c r="G21" s="52"/>
      <c r="H21" s="52"/>
      <c r="I21" s="52"/>
      <c r="J21" s="31">
        <v>200</v>
      </c>
      <c r="K21" s="31" t="s">
        <v>31</v>
      </c>
      <c r="L21" s="63" t="s">
        <v>8</v>
      </c>
      <c r="M21" s="64" t="s">
        <v>8</v>
      </c>
      <c r="N21" s="65" t="s">
        <v>8</v>
      </c>
      <c r="O21" s="63">
        <v>200</v>
      </c>
      <c r="P21" s="66">
        <v>0</v>
      </c>
      <c r="Q21" s="70">
        <v>601136.89</v>
      </c>
      <c r="R21" s="69">
        <f t="shared" si="1"/>
        <v>601136.89</v>
      </c>
      <c r="S21" s="49" t="s">
        <v>12</v>
      </c>
      <c r="T21" s="50" t="s">
        <v>27</v>
      </c>
      <c r="U21" s="30" t="s">
        <v>28</v>
      </c>
      <c r="V21" s="51">
        <v>244</v>
      </c>
      <c r="W21" s="51"/>
      <c r="X21" s="33"/>
      <c r="Y21" s="166">
        <v>0</v>
      </c>
      <c r="Z21" s="175">
        <v>601136.89</v>
      </c>
      <c r="AA21" s="69">
        <f t="shared" si="2"/>
        <v>601136.89</v>
      </c>
      <c r="AB21" s="154">
        <f t="shared" si="0"/>
        <v>1</v>
      </c>
    </row>
    <row r="22" spans="1:28" ht="25.5">
      <c r="A22" s="29"/>
      <c r="B22" s="30"/>
      <c r="C22" s="30"/>
      <c r="D22" s="30"/>
      <c r="E22" s="30"/>
      <c r="F22" s="52"/>
      <c r="G22" s="52"/>
      <c r="H22" s="52"/>
      <c r="I22" s="52"/>
      <c r="J22" s="31">
        <v>800</v>
      </c>
      <c r="K22" s="31" t="s">
        <v>32</v>
      </c>
      <c r="L22" s="63" t="s">
        <v>8</v>
      </c>
      <c r="M22" s="64" t="s">
        <v>8</v>
      </c>
      <c r="N22" s="65" t="s">
        <v>8</v>
      </c>
      <c r="O22" s="63">
        <v>800</v>
      </c>
      <c r="P22" s="66">
        <v>0</v>
      </c>
      <c r="Q22" s="70">
        <v>89206</v>
      </c>
      <c r="R22" s="69">
        <f t="shared" si="1"/>
        <v>89206</v>
      </c>
      <c r="S22" s="49" t="s">
        <v>12</v>
      </c>
      <c r="T22" s="50" t="s">
        <v>27</v>
      </c>
      <c r="U22" s="30" t="s">
        <v>28</v>
      </c>
      <c r="V22" s="51">
        <v>1703</v>
      </c>
      <c r="W22" s="51"/>
      <c r="X22" s="33"/>
      <c r="Y22" s="166">
        <v>0</v>
      </c>
      <c r="Z22" s="175">
        <v>89206</v>
      </c>
      <c r="AA22" s="69">
        <f t="shared" si="2"/>
        <v>89206</v>
      </c>
      <c r="AB22" s="154">
        <f t="shared" si="0"/>
        <v>1</v>
      </c>
    </row>
    <row r="23" spans="1:28" ht="66.599999999999994" customHeight="1">
      <c r="A23" s="29"/>
      <c r="B23" s="30"/>
      <c r="C23" s="30"/>
      <c r="D23" s="31"/>
      <c r="E23" s="222">
        <v>104</v>
      </c>
      <c r="F23" s="222"/>
      <c r="G23" s="222"/>
      <c r="H23" s="222"/>
      <c r="I23" s="222"/>
      <c r="J23" s="223"/>
      <c r="K23" s="34" t="s">
        <v>33</v>
      </c>
      <c r="L23" s="35" t="s">
        <v>8</v>
      </c>
      <c r="M23" s="36" t="s">
        <v>34</v>
      </c>
      <c r="N23" s="37" t="s">
        <v>8</v>
      </c>
      <c r="O23" s="35" t="s">
        <v>8</v>
      </c>
      <c r="P23" s="38">
        <v>0</v>
      </c>
      <c r="Q23" s="38">
        <f>Q24</f>
        <v>172427.88</v>
      </c>
      <c r="R23" s="38">
        <f t="shared" si="1"/>
        <v>172427.88</v>
      </c>
      <c r="S23" s="40" t="s">
        <v>12</v>
      </c>
      <c r="T23" s="41" t="s">
        <v>27</v>
      </c>
      <c r="U23" s="42" t="s">
        <v>28</v>
      </c>
      <c r="V23" s="43">
        <v>2319</v>
      </c>
      <c r="W23" s="43"/>
      <c r="X23" s="33"/>
      <c r="Y23" s="172">
        <v>0</v>
      </c>
      <c r="Z23" s="172">
        <f>Z24</f>
        <v>172427.88</v>
      </c>
      <c r="AA23" s="38">
        <f t="shared" si="2"/>
        <v>172427.88</v>
      </c>
      <c r="AB23" s="154">
        <f t="shared" si="0"/>
        <v>1</v>
      </c>
    </row>
    <row r="24" spans="1:28" ht="25.5">
      <c r="A24" s="29"/>
      <c r="B24" s="30"/>
      <c r="C24" s="30"/>
      <c r="D24" s="30"/>
      <c r="E24" s="31"/>
      <c r="F24" s="218" t="s">
        <v>19</v>
      </c>
      <c r="G24" s="218"/>
      <c r="H24" s="218"/>
      <c r="I24" s="218"/>
      <c r="J24" s="219"/>
      <c r="K24" s="165" t="s">
        <v>20</v>
      </c>
      <c r="L24" s="45" t="s">
        <v>8</v>
      </c>
      <c r="M24" s="46" t="s">
        <v>8</v>
      </c>
      <c r="N24" s="47" t="s">
        <v>21</v>
      </c>
      <c r="O24" s="45" t="s">
        <v>8</v>
      </c>
      <c r="P24" s="32">
        <v>0</v>
      </c>
      <c r="Q24" s="32">
        <f>Q25+Q27</f>
        <v>172427.88</v>
      </c>
      <c r="R24" s="32">
        <f>R25+R27</f>
        <v>172427.88</v>
      </c>
      <c r="S24" s="49" t="s">
        <v>12</v>
      </c>
      <c r="T24" s="50" t="s">
        <v>27</v>
      </c>
      <c r="U24" s="30" t="s">
        <v>28</v>
      </c>
      <c r="V24" s="51">
        <v>2319</v>
      </c>
      <c r="W24" s="51"/>
      <c r="X24" s="33"/>
      <c r="Y24" s="173">
        <v>0</v>
      </c>
      <c r="Z24" s="173">
        <f>Z25+Z27</f>
        <v>172427.88</v>
      </c>
      <c r="AA24" s="32">
        <f>AA25+AA27</f>
        <v>172427.88</v>
      </c>
      <c r="AB24" s="154">
        <f t="shared" si="0"/>
        <v>1</v>
      </c>
    </row>
    <row r="25" spans="1:28" ht="25.5">
      <c r="A25" s="29"/>
      <c r="B25" s="30"/>
      <c r="C25" s="30"/>
      <c r="D25" s="30"/>
      <c r="E25" s="30"/>
      <c r="F25" s="52"/>
      <c r="G25" s="52"/>
      <c r="H25" s="44"/>
      <c r="I25" s="220" t="s">
        <v>28</v>
      </c>
      <c r="J25" s="221"/>
      <c r="K25" s="53" t="s">
        <v>35</v>
      </c>
      <c r="L25" s="54" t="s">
        <v>8</v>
      </c>
      <c r="M25" s="55" t="s">
        <v>8</v>
      </c>
      <c r="N25" s="56" t="s">
        <v>36</v>
      </c>
      <c r="O25" s="54" t="s">
        <v>8</v>
      </c>
      <c r="P25" s="57">
        <v>0</v>
      </c>
      <c r="Q25" s="57">
        <f>Q26</f>
        <v>46600</v>
      </c>
      <c r="R25" s="57">
        <f>R26</f>
        <v>46600</v>
      </c>
      <c r="S25" s="59" t="s">
        <v>12</v>
      </c>
      <c r="T25" s="60" t="s">
        <v>27</v>
      </c>
      <c r="U25" s="61" t="s">
        <v>28</v>
      </c>
      <c r="V25" s="62">
        <v>2319</v>
      </c>
      <c r="W25" s="62"/>
      <c r="X25" s="33"/>
      <c r="Y25" s="174">
        <v>0</v>
      </c>
      <c r="Z25" s="174">
        <f>Z26</f>
        <v>46600</v>
      </c>
      <c r="AA25" s="57">
        <f>AA26</f>
        <v>46600</v>
      </c>
      <c r="AB25" s="154">
        <f t="shared" si="0"/>
        <v>1</v>
      </c>
    </row>
    <row r="26" spans="1:28" ht="25.5">
      <c r="A26" s="29"/>
      <c r="B26" s="30"/>
      <c r="C26" s="30"/>
      <c r="D26" s="30"/>
      <c r="E26" s="30"/>
      <c r="F26" s="52"/>
      <c r="G26" s="52"/>
      <c r="H26" s="52"/>
      <c r="I26" s="52"/>
      <c r="J26" s="31">
        <v>100</v>
      </c>
      <c r="K26" s="53" t="s">
        <v>37</v>
      </c>
      <c r="L26" s="63" t="s">
        <v>8</v>
      </c>
      <c r="M26" s="64" t="s">
        <v>8</v>
      </c>
      <c r="N26" s="65" t="s">
        <v>8</v>
      </c>
      <c r="O26" s="63">
        <v>500</v>
      </c>
      <c r="P26" s="66">
        <v>0</v>
      </c>
      <c r="Q26" s="70">
        <v>46600</v>
      </c>
      <c r="R26" s="67">
        <f>Q26</f>
        <v>46600</v>
      </c>
      <c r="S26" s="49" t="s">
        <v>12</v>
      </c>
      <c r="T26" s="50" t="s">
        <v>27</v>
      </c>
      <c r="U26" s="30" t="s">
        <v>28</v>
      </c>
      <c r="V26" s="51">
        <v>372</v>
      </c>
      <c r="W26" s="51"/>
      <c r="X26" s="33"/>
      <c r="Y26" s="166">
        <v>0</v>
      </c>
      <c r="Z26" s="175">
        <v>46600</v>
      </c>
      <c r="AA26" s="66">
        <f>Z26</f>
        <v>46600</v>
      </c>
      <c r="AB26" s="154">
        <f t="shared" si="0"/>
        <v>1</v>
      </c>
    </row>
    <row r="27" spans="1:28" ht="25.5">
      <c r="A27" s="29"/>
      <c r="B27" s="30"/>
      <c r="C27" s="30"/>
      <c r="D27" s="30"/>
      <c r="E27" s="30"/>
      <c r="F27" s="52"/>
      <c r="G27" s="52"/>
      <c r="H27" s="44"/>
      <c r="I27" s="220" t="s">
        <v>28</v>
      </c>
      <c r="J27" s="221"/>
      <c r="K27" s="53" t="s">
        <v>38</v>
      </c>
      <c r="L27" s="54" t="s">
        <v>8</v>
      </c>
      <c r="M27" s="55" t="s">
        <v>8</v>
      </c>
      <c r="N27" s="56" t="s">
        <v>39</v>
      </c>
      <c r="O27" s="54" t="s">
        <v>8</v>
      </c>
      <c r="P27" s="57">
        <v>0</v>
      </c>
      <c r="Q27" s="57">
        <f>Q28</f>
        <v>125827.88</v>
      </c>
      <c r="R27" s="57">
        <f>R28</f>
        <v>125827.88</v>
      </c>
      <c r="S27" s="59" t="s">
        <v>12</v>
      </c>
      <c r="T27" s="60" t="s">
        <v>27</v>
      </c>
      <c r="U27" s="61" t="s">
        <v>28</v>
      </c>
      <c r="V27" s="62">
        <v>2319</v>
      </c>
      <c r="W27" s="62"/>
      <c r="X27" s="33"/>
      <c r="Y27" s="174">
        <v>0</v>
      </c>
      <c r="Z27" s="174">
        <f>Z28</f>
        <v>125827.88</v>
      </c>
      <c r="AA27" s="57">
        <f>AA28</f>
        <v>125827.88</v>
      </c>
      <c r="AB27" s="154">
        <f t="shared" si="0"/>
        <v>1</v>
      </c>
    </row>
    <row r="28" spans="1:28" ht="25.5">
      <c r="A28" s="29"/>
      <c r="B28" s="30"/>
      <c r="C28" s="30"/>
      <c r="D28" s="30"/>
      <c r="E28" s="30"/>
      <c r="F28" s="52"/>
      <c r="G28" s="52"/>
      <c r="H28" s="52"/>
      <c r="I28" s="52"/>
      <c r="J28" s="31">
        <v>100</v>
      </c>
      <c r="K28" s="53" t="s">
        <v>37</v>
      </c>
      <c r="L28" s="63" t="s">
        <v>8</v>
      </c>
      <c r="M28" s="64" t="s">
        <v>8</v>
      </c>
      <c r="N28" s="65" t="s">
        <v>8</v>
      </c>
      <c r="O28" s="63">
        <v>500</v>
      </c>
      <c r="P28" s="66">
        <v>0</v>
      </c>
      <c r="Q28" s="70">
        <f>125828-0.12</f>
        <v>125827.88</v>
      </c>
      <c r="R28" s="67">
        <f>Q28</f>
        <v>125827.88</v>
      </c>
      <c r="S28" s="49" t="s">
        <v>12</v>
      </c>
      <c r="T28" s="50" t="s">
        <v>27</v>
      </c>
      <c r="U28" s="30" t="s">
        <v>28</v>
      </c>
      <c r="V28" s="51">
        <v>372</v>
      </c>
      <c r="W28" s="51"/>
      <c r="X28" s="33"/>
      <c r="Y28" s="166">
        <v>0</v>
      </c>
      <c r="Z28" s="175">
        <v>125827.88</v>
      </c>
      <c r="AA28" s="66">
        <f>Z28</f>
        <v>125827.88</v>
      </c>
      <c r="AB28" s="154">
        <f t="shared" si="0"/>
        <v>1</v>
      </c>
    </row>
    <row r="29" spans="1:28" ht="66.599999999999994" customHeight="1">
      <c r="A29" s="29"/>
      <c r="B29" s="30"/>
      <c r="C29" s="30"/>
      <c r="D29" s="31"/>
      <c r="E29" s="222">
        <v>104</v>
      </c>
      <c r="F29" s="222"/>
      <c r="G29" s="222"/>
      <c r="H29" s="222"/>
      <c r="I29" s="222"/>
      <c r="J29" s="223"/>
      <c r="K29" s="34" t="s">
        <v>40</v>
      </c>
      <c r="L29" s="35" t="s">
        <v>8</v>
      </c>
      <c r="M29" s="36" t="s">
        <v>41</v>
      </c>
      <c r="N29" s="37" t="s">
        <v>8</v>
      </c>
      <c r="O29" s="35" t="s">
        <v>8</v>
      </c>
      <c r="P29" s="38">
        <v>0</v>
      </c>
      <c r="Q29" s="38">
        <f>Q30</f>
        <v>0</v>
      </c>
      <c r="R29" s="38">
        <f>P29+Q29</f>
        <v>0</v>
      </c>
      <c r="S29" s="40" t="s">
        <v>12</v>
      </c>
      <c r="T29" s="41" t="s">
        <v>27</v>
      </c>
      <c r="U29" s="42" t="s">
        <v>28</v>
      </c>
      <c r="V29" s="43">
        <v>2319</v>
      </c>
      <c r="W29" s="43"/>
      <c r="X29" s="33"/>
      <c r="Y29" s="172">
        <v>0</v>
      </c>
      <c r="Z29" s="172">
        <f>Z30</f>
        <v>0</v>
      </c>
      <c r="AA29" s="38">
        <f>Y29+Z29</f>
        <v>0</v>
      </c>
      <c r="AB29" s="154" t="e">
        <f t="shared" si="0"/>
        <v>#DIV/0!</v>
      </c>
    </row>
    <row r="30" spans="1:28" ht="25.5">
      <c r="A30" s="29"/>
      <c r="B30" s="30"/>
      <c r="C30" s="30"/>
      <c r="D30" s="30"/>
      <c r="E30" s="31"/>
      <c r="F30" s="218" t="s">
        <v>19</v>
      </c>
      <c r="G30" s="218"/>
      <c r="H30" s="218"/>
      <c r="I30" s="218"/>
      <c r="J30" s="219"/>
      <c r="K30" s="165" t="s">
        <v>20</v>
      </c>
      <c r="L30" s="45" t="s">
        <v>8</v>
      </c>
      <c r="M30" s="46" t="s">
        <v>8</v>
      </c>
      <c r="N30" s="47" t="s">
        <v>21</v>
      </c>
      <c r="O30" s="45" t="s">
        <v>8</v>
      </c>
      <c r="P30" s="32">
        <v>0</v>
      </c>
      <c r="Q30" s="32">
        <f>Q31+Q33</f>
        <v>0</v>
      </c>
      <c r="R30" s="32">
        <f>R31+R33</f>
        <v>0</v>
      </c>
      <c r="S30" s="49" t="s">
        <v>12</v>
      </c>
      <c r="T30" s="50" t="s">
        <v>27</v>
      </c>
      <c r="U30" s="30" t="s">
        <v>28</v>
      </c>
      <c r="V30" s="51">
        <v>2319</v>
      </c>
      <c r="W30" s="51"/>
      <c r="X30" s="33"/>
      <c r="Y30" s="173">
        <v>0</v>
      </c>
      <c r="Z30" s="173">
        <f>Z31+Z33</f>
        <v>0</v>
      </c>
      <c r="AA30" s="32">
        <f>AA31+AA33</f>
        <v>0</v>
      </c>
      <c r="AB30" s="154" t="e">
        <f t="shared" si="0"/>
        <v>#DIV/0!</v>
      </c>
    </row>
    <row r="31" spans="1:28" ht="33.75">
      <c r="A31" s="29"/>
      <c r="B31" s="30"/>
      <c r="C31" s="30"/>
      <c r="D31" s="30"/>
      <c r="E31" s="30"/>
      <c r="F31" s="52"/>
      <c r="G31" s="52"/>
      <c r="H31" s="44"/>
      <c r="I31" s="220" t="s">
        <v>28</v>
      </c>
      <c r="J31" s="221"/>
      <c r="K31" s="53" t="s">
        <v>42</v>
      </c>
      <c r="L31" s="54" t="s">
        <v>8</v>
      </c>
      <c r="M31" s="55" t="s">
        <v>8</v>
      </c>
      <c r="N31" s="56" t="s">
        <v>43</v>
      </c>
      <c r="O31" s="54" t="s">
        <v>8</v>
      </c>
      <c r="P31" s="57">
        <v>0</v>
      </c>
      <c r="Q31" s="57">
        <f>Q32</f>
        <v>0</v>
      </c>
      <c r="R31" s="57">
        <f>R32</f>
        <v>0</v>
      </c>
      <c r="S31" s="59" t="s">
        <v>12</v>
      </c>
      <c r="T31" s="60" t="s">
        <v>27</v>
      </c>
      <c r="U31" s="61" t="s">
        <v>28</v>
      </c>
      <c r="V31" s="62">
        <v>2319</v>
      </c>
      <c r="W31" s="62"/>
      <c r="X31" s="33"/>
      <c r="Y31" s="174">
        <v>0</v>
      </c>
      <c r="Z31" s="174">
        <f>Z32</f>
        <v>0</v>
      </c>
      <c r="AA31" s="57">
        <f>AA32</f>
        <v>0</v>
      </c>
      <c r="AB31" s="154" t="e">
        <f t="shared" si="0"/>
        <v>#DIV/0!</v>
      </c>
    </row>
    <row r="32" spans="1:28" ht="38.25">
      <c r="A32" s="29"/>
      <c r="B32" s="30"/>
      <c r="C32" s="30"/>
      <c r="D32" s="30"/>
      <c r="E32" s="30"/>
      <c r="F32" s="52"/>
      <c r="G32" s="52"/>
      <c r="H32" s="52"/>
      <c r="I32" s="52"/>
      <c r="J32" s="31">
        <v>100</v>
      </c>
      <c r="K32" s="31" t="s">
        <v>31</v>
      </c>
      <c r="L32" s="63" t="s">
        <v>8</v>
      </c>
      <c r="M32" s="64" t="s">
        <v>8</v>
      </c>
      <c r="N32" s="56"/>
      <c r="O32" s="63">
        <v>200</v>
      </c>
      <c r="P32" s="66">
        <v>0</v>
      </c>
      <c r="Q32" s="70">
        <v>0</v>
      </c>
      <c r="R32" s="67">
        <f>Q32</f>
        <v>0</v>
      </c>
      <c r="S32" s="49" t="s">
        <v>12</v>
      </c>
      <c r="T32" s="50" t="s">
        <v>27</v>
      </c>
      <c r="U32" s="30" t="s">
        <v>28</v>
      </c>
      <c r="V32" s="51">
        <v>372</v>
      </c>
      <c r="W32" s="51"/>
      <c r="X32" s="33"/>
      <c r="Y32" s="166">
        <v>0</v>
      </c>
      <c r="Z32" s="175">
        <v>0</v>
      </c>
      <c r="AA32" s="66">
        <f>Z32</f>
        <v>0</v>
      </c>
      <c r="AB32" s="154" t="e">
        <f t="shared" si="0"/>
        <v>#DIV/0!</v>
      </c>
    </row>
    <row r="33" spans="1:28" ht="25.5">
      <c r="A33" s="29"/>
      <c r="B33" s="30"/>
      <c r="C33" s="30"/>
      <c r="D33" s="30"/>
      <c r="E33" s="30"/>
      <c r="F33" s="52"/>
      <c r="G33" s="52"/>
      <c r="H33" s="44"/>
      <c r="I33" s="220" t="s">
        <v>28</v>
      </c>
      <c r="J33" s="221"/>
      <c r="K33" s="53" t="s">
        <v>44</v>
      </c>
      <c r="L33" s="54" t="s">
        <v>8</v>
      </c>
      <c r="M33" s="55" t="s">
        <v>8</v>
      </c>
      <c r="N33" s="56" t="s">
        <v>45</v>
      </c>
      <c r="O33" s="54" t="s">
        <v>8</v>
      </c>
      <c r="P33" s="57">
        <v>0</v>
      </c>
      <c r="Q33" s="57">
        <f>Q34</f>
        <v>0</v>
      </c>
      <c r="R33" s="57">
        <f>R34</f>
        <v>0</v>
      </c>
      <c r="S33" s="59" t="s">
        <v>12</v>
      </c>
      <c r="T33" s="60" t="s">
        <v>27</v>
      </c>
      <c r="U33" s="61" t="s">
        <v>28</v>
      </c>
      <c r="V33" s="62">
        <v>2319</v>
      </c>
      <c r="W33" s="62"/>
      <c r="X33" s="33"/>
      <c r="Y33" s="174">
        <v>0</v>
      </c>
      <c r="Z33" s="174">
        <f>Z34</f>
        <v>0</v>
      </c>
      <c r="AA33" s="57">
        <f>AA34</f>
        <v>0</v>
      </c>
      <c r="AB33" s="154" t="e">
        <f t="shared" si="0"/>
        <v>#DIV/0!</v>
      </c>
    </row>
    <row r="34" spans="1:28" ht="38.25">
      <c r="A34" s="29"/>
      <c r="B34" s="30"/>
      <c r="C34" s="30"/>
      <c r="D34" s="30"/>
      <c r="E34" s="30"/>
      <c r="F34" s="52"/>
      <c r="G34" s="52"/>
      <c r="H34" s="52"/>
      <c r="I34" s="52"/>
      <c r="J34" s="31">
        <v>100</v>
      </c>
      <c r="K34" s="31" t="s">
        <v>31</v>
      </c>
      <c r="L34" s="63" t="s">
        <v>8</v>
      </c>
      <c r="M34" s="64" t="s">
        <v>8</v>
      </c>
      <c r="N34" s="65" t="s">
        <v>8</v>
      </c>
      <c r="O34" s="63">
        <v>200</v>
      </c>
      <c r="P34" s="66">
        <v>0</v>
      </c>
      <c r="Q34" s="70">
        <v>0</v>
      </c>
      <c r="R34" s="67">
        <f>Q34</f>
        <v>0</v>
      </c>
      <c r="S34" s="49" t="s">
        <v>12</v>
      </c>
      <c r="T34" s="50" t="s">
        <v>27</v>
      </c>
      <c r="U34" s="30" t="s">
        <v>28</v>
      </c>
      <c r="V34" s="51">
        <v>372</v>
      </c>
      <c r="W34" s="51"/>
      <c r="X34" s="33"/>
      <c r="Y34" s="166">
        <v>0</v>
      </c>
      <c r="Z34" s="175">
        <v>0</v>
      </c>
      <c r="AA34" s="66">
        <f>Z34</f>
        <v>0</v>
      </c>
      <c r="AB34" s="154" t="e">
        <f t="shared" si="0"/>
        <v>#DIV/0!</v>
      </c>
    </row>
    <row r="35" spans="1:28" ht="66.599999999999994" customHeight="1">
      <c r="A35" s="29"/>
      <c r="B35" s="30"/>
      <c r="C35" s="30"/>
      <c r="D35" s="31"/>
      <c r="E35" s="222">
        <v>104</v>
      </c>
      <c r="F35" s="222"/>
      <c r="G35" s="222"/>
      <c r="H35" s="222"/>
      <c r="I35" s="222"/>
      <c r="J35" s="223"/>
      <c r="K35" s="34" t="s">
        <v>46</v>
      </c>
      <c r="L35" s="35" t="s">
        <v>8</v>
      </c>
      <c r="M35" s="36" t="s">
        <v>47</v>
      </c>
      <c r="N35" s="37" t="s">
        <v>8</v>
      </c>
      <c r="O35" s="35" t="s">
        <v>8</v>
      </c>
      <c r="P35" s="38">
        <v>0</v>
      </c>
      <c r="Q35" s="38">
        <f t="shared" ref="Q35:R37" si="3">Q36</f>
        <v>18000</v>
      </c>
      <c r="R35" s="38">
        <f t="shared" si="3"/>
        <v>18000</v>
      </c>
      <c r="S35" s="40" t="s">
        <v>12</v>
      </c>
      <c r="T35" s="41" t="s">
        <v>27</v>
      </c>
      <c r="U35" s="42" t="s">
        <v>28</v>
      </c>
      <c r="V35" s="43">
        <v>2319</v>
      </c>
      <c r="W35" s="43"/>
      <c r="X35" s="33"/>
      <c r="Y35" s="172">
        <v>0</v>
      </c>
      <c r="Z35" s="172">
        <f t="shared" ref="Z35:AA37" si="4">Z36</f>
        <v>0</v>
      </c>
      <c r="AA35" s="38">
        <f t="shared" si="4"/>
        <v>0</v>
      </c>
      <c r="AB35" s="154">
        <f t="shared" si="0"/>
        <v>0</v>
      </c>
    </row>
    <row r="36" spans="1:28" ht="25.5">
      <c r="A36" s="29"/>
      <c r="B36" s="30"/>
      <c r="C36" s="30"/>
      <c r="D36" s="30"/>
      <c r="E36" s="31"/>
      <c r="F36" s="218" t="s">
        <v>19</v>
      </c>
      <c r="G36" s="218"/>
      <c r="H36" s="218"/>
      <c r="I36" s="218"/>
      <c r="J36" s="219"/>
      <c r="K36" s="165" t="s">
        <v>20</v>
      </c>
      <c r="L36" s="45" t="s">
        <v>8</v>
      </c>
      <c r="M36" s="46" t="s">
        <v>8</v>
      </c>
      <c r="N36" s="47" t="s">
        <v>21</v>
      </c>
      <c r="O36" s="45" t="s">
        <v>8</v>
      </c>
      <c r="P36" s="32">
        <v>0</v>
      </c>
      <c r="Q36" s="32">
        <f t="shared" si="3"/>
        <v>18000</v>
      </c>
      <c r="R36" s="32">
        <f t="shared" si="3"/>
        <v>18000</v>
      </c>
      <c r="S36" s="49" t="s">
        <v>12</v>
      </c>
      <c r="T36" s="50" t="s">
        <v>27</v>
      </c>
      <c r="U36" s="30" t="s">
        <v>28</v>
      </c>
      <c r="V36" s="51">
        <v>2319</v>
      </c>
      <c r="W36" s="51"/>
      <c r="X36" s="33"/>
      <c r="Y36" s="173">
        <v>0</v>
      </c>
      <c r="Z36" s="173">
        <f t="shared" si="4"/>
        <v>0</v>
      </c>
      <c r="AA36" s="32">
        <f t="shared" si="4"/>
        <v>0</v>
      </c>
      <c r="AB36" s="154">
        <f t="shared" si="0"/>
        <v>0</v>
      </c>
    </row>
    <row r="37" spans="1:28" ht="25.5">
      <c r="A37" s="29"/>
      <c r="B37" s="30"/>
      <c r="C37" s="30"/>
      <c r="D37" s="30"/>
      <c r="E37" s="30"/>
      <c r="F37" s="52"/>
      <c r="G37" s="52"/>
      <c r="H37" s="44"/>
      <c r="I37" s="220" t="s">
        <v>28</v>
      </c>
      <c r="J37" s="221"/>
      <c r="K37" s="53" t="s">
        <v>48</v>
      </c>
      <c r="L37" s="54" t="s">
        <v>8</v>
      </c>
      <c r="M37" s="55" t="s">
        <v>8</v>
      </c>
      <c r="N37" s="56" t="s">
        <v>49</v>
      </c>
      <c r="O37" s="54" t="s">
        <v>8</v>
      </c>
      <c r="P37" s="57">
        <v>0</v>
      </c>
      <c r="Q37" s="57">
        <f t="shared" si="3"/>
        <v>18000</v>
      </c>
      <c r="R37" s="57">
        <f t="shared" si="3"/>
        <v>18000</v>
      </c>
      <c r="S37" s="59" t="s">
        <v>12</v>
      </c>
      <c r="T37" s="60" t="s">
        <v>27</v>
      </c>
      <c r="U37" s="61" t="s">
        <v>28</v>
      </c>
      <c r="V37" s="62">
        <v>2319</v>
      </c>
      <c r="W37" s="62"/>
      <c r="X37" s="33"/>
      <c r="Y37" s="174">
        <v>0</v>
      </c>
      <c r="Z37" s="174">
        <f t="shared" si="4"/>
        <v>0</v>
      </c>
      <c r="AA37" s="57">
        <f t="shared" si="4"/>
        <v>0</v>
      </c>
      <c r="AB37" s="154">
        <f t="shared" si="0"/>
        <v>0</v>
      </c>
    </row>
    <row r="38" spans="1:28" ht="25.5">
      <c r="A38" s="29"/>
      <c r="B38" s="30"/>
      <c r="C38" s="30"/>
      <c r="D38" s="30"/>
      <c r="E38" s="30"/>
      <c r="F38" s="52"/>
      <c r="G38" s="52"/>
      <c r="H38" s="52"/>
      <c r="I38" s="52"/>
      <c r="J38" s="31">
        <v>100</v>
      </c>
      <c r="K38" s="53" t="s">
        <v>32</v>
      </c>
      <c r="L38" s="63" t="s">
        <v>8</v>
      </c>
      <c r="M38" s="64" t="s">
        <v>8</v>
      </c>
      <c r="N38" s="65" t="s">
        <v>8</v>
      </c>
      <c r="O38" s="63">
        <v>800</v>
      </c>
      <c r="P38" s="66">
        <v>0</v>
      </c>
      <c r="Q38" s="70">
        <v>18000</v>
      </c>
      <c r="R38" s="67">
        <f>Q38</f>
        <v>18000</v>
      </c>
      <c r="S38" s="49" t="s">
        <v>12</v>
      </c>
      <c r="T38" s="50" t="s">
        <v>27</v>
      </c>
      <c r="U38" s="30" t="s">
        <v>28</v>
      </c>
      <c r="V38" s="51">
        <v>372</v>
      </c>
      <c r="W38" s="51"/>
      <c r="X38" s="33"/>
      <c r="Y38" s="166">
        <v>0</v>
      </c>
      <c r="Z38" s="175">
        <v>0</v>
      </c>
      <c r="AA38" s="66">
        <f>Z38</f>
        <v>0</v>
      </c>
      <c r="AB38" s="154">
        <f t="shared" si="0"/>
        <v>0</v>
      </c>
    </row>
    <row r="39" spans="1:28" ht="27">
      <c r="A39" s="29"/>
      <c r="B39" s="30"/>
      <c r="C39" s="30"/>
      <c r="D39" s="31"/>
      <c r="E39" s="222">
        <v>113</v>
      </c>
      <c r="F39" s="222"/>
      <c r="G39" s="222"/>
      <c r="H39" s="222"/>
      <c r="I39" s="222"/>
      <c r="J39" s="223"/>
      <c r="K39" s="34" t="s">
        <v>50</v>
      </c>
      <c r="L39" s="35" t="s">
        <v>8</v>
      </c>
      <c r="M39" s="36" t="s">
        <v>51</v>
      </c>
      <c r="N39" s="37" t="s">
        <v>8</v>
      </c>
      <c r="O39" s="35" t="s">
        <v>8</v>
      </c>
      <c r="P39" s="38"/>
      <c r="Q39" s="38">
        <f>Q40+Q49</f>
        <v>860633.65999999992</v>
      </c>
      <c r="R39" s="38">
        <f>R40+R49</f>
        <v>860633.65999999992</v>
      </c>
      <c r="S39" s="40" t="s">
        <v>12</v>
      </c>
      <c r="T39" s="41" t="s">
        <v>52</v>
      </c>
      <c r="U39" s="42" t="s">
        <v>53</v>
      </c>
      <c r="V39" s="43">
        <v>2934</v>
      </c>
      <c r="W39" s="43"/>
      <c r="X39" s="33"/>
      <c r="Y39" s="172"/>
      <c r="Z39" s="172">
        <f>Z40+Z49</f>
        <v>860633.65999999992</v>
      </c>
      <c r="AA39" s="38">
        <f>AA40+AA49</f>
        <v>860633.65999999992</v>
      </c>
      <c r="AB39" s="154">
        <f t="shared" si="0"/>
        <v>1</v>
      </c>
    </row>
    <row r="40" spans="1:28" ht="25.5">
      <c r="A40" s="29"/>
      <c r="B40" s="30"/>
      <c r="C40" s="30"/>
      <c r="D40" s="30"/>
      <c r="E40" s="31"/>
      <c r="F40" s="218" t="s">
        <v>54</v>
      </c>
      <c r="G40" s="218"/>
      <c r="H40" s="218"/>
      <c r="I40" s="218"/>
      <c r="J40" s="219"/>
      <c r="K40" s="71" t="s">
        <v>55</v>
      </c>
      <c r="L40" s="45" t="s">
        <v>8</v>
      </c>
      <c r="M40" s="46" t="s">
        <v>8</v>
      </c>
      <c r="N40" s="72" t="s">
        <v>56</v>
      </c>
      <c r="O40" s="45" t="s">
        <v>8</v>
      </c>
      <c r="P40" s="32">
        <v>0</v>
      </c>
      <c r="Q40" s="32">
        <f>Q41</f>
        <v>510207</v>
      </c>
      <c r="R40" s="32">
        <f>R41</f>
        <v>510207</v>
      </c>
      <c r="S40" s="49" t="s">
        <v>12</v>
      </c>
      <c r="T40" s="50" t="s">
        <v>52</v>
      </c>
      <c r="U40" s="30" t="s">
        <v>57</v>
      </c>
      <c r="V40" s="51">
        <v>488</v>
      </c>
      <c r="W40" s="51"/>
      <c r="X40" s="33"/>
      <c r="Y40" s="173">
        <v>0</v>
      </c>
      <c r="Z40" s="173">
        <f>Z41</f>
        <v>510207</v>
      </c>
      <c r="AA40" s="32">
        <f>AA41</f>
        <v>510207</v>
      </c>
      <c r="AB40" s="154">
        <f t="shared" si="0"/>
        <v>1</v>
      </c>
    </row>
    <row r="41" spans="1:28" ht="45">
      <c r="A41" s="29"/>
      <c r="B41" s="30"/>
      <c r="C41" s="30"/>
      <c r="D41" s="30"/>
      <c r="E41" s="30"/>
      <c r="F41" s="44"/>
      <c r="G41" s="218" t="s">
        <v>58</v>
      </c>
      <c r="H41" s="218"/>
      <c r="I41" s="218"/>
      <c r="J41" s="219"/>
      <c r="K41" s="73" t="s">
        <v>59</v>
      </c>
      <c r="L41" s="45" t="s">
        <v>8</v>
      </c>
      <c r="M41" s="46" t="s">
        <v>8</v>
      </c>
      <c r="N41" s="74" t="s">
        <v>60</v>
      </c>
      <c r="O41" s="45" t="s">
        <v>8</v>
      </c>
      <c r="P41" s="32">
        <v>0</v>
      </c>
      <c r="Q41" s="32">
        <f>Q42</f>
        <v>510207</v>
      </c>
      <c r="R41" s="32">
        <f>R42</f>
        <v>510207</v>
      </c>
      <c r="S41" s="49" t="s">
        <v>12</v>
      </c>
      <c r="T41" s="50" t="s">
        <v>52</v>
      </c>
      <c r="U41" s="30" t="s">
        <v>57</v>
      </c>
      <c r="V41" s="51">
        <v>488</v>
      </c>
      <c r="W41" s="51"/>
      <c r="X41" s="33"/>
      <c r="Y41" s="173">
        <v>0</v>
      </c>
      <c r="Z41" s="173">
        <f>Z42</f>
        <v>510207</v>
      </c>
      <c r="AA41" s="32">
        <f>AA42</f>
        <v>510207</v>
      </c>
      <c r="AB41" s="154">
        <f t="shared" si="0"/>
        <v>1</v>
      </c>
    </row>
    <row r="42" spans="1:28" ht="33.75">
      <c r="A42" s="29"/>
      <c r="B42" s="30"/>
      <c r="C42" s="30"/>
      <c r="D42" s="30"/>
      <c r="E42" s="30"/>
      <c r="F42" s="52"/>
      <c r="G42" s="44"/>
      <c r="H42" s="220" t="s">
        <v>61</v>
      </c>
      <c r="I42" s="220"/>
      <c r="J42" s="221"/>
      <c r="K42" s="73" t="s">
        <v>62</v>
      </c>
      <c r="L42" s="54" t="s">
        <v>8</v>
      </c>
      <c r="M42" s="55" t="s">
        <v>8</v>
      </c>
      <c r="N42" s="74" t="s">
        <v>63</v>
      </c>
      <c r="O42" s="54" t="s">
        <v>8</v>
      </c>
      <c r="P42" s="57">
        <v>0</v>
      </c>
      <c r="Q42" s="57">
        <f>Q43+Q45+Q47</f>
        <v>510207</v>
      </c>
      <c r="R42" s="57">
        <f>R43+R45+R47</f>
        <v>510207</v>
      </c>
      <c r="S42" s="59" t="s">
        <v>12</v>
      </c>
      <c r="T42" s="60" t="s">
        <v>52</v>
      </c>
      <c r="U42" s="61" t="s">
        <v>64</v>
      </c>
      <c r="V42" s="62">
        <v>244</v>
      </c>
      <c r="W42" s="62"/>
      <c r="X42" s="33"/>
      <c r="Y42" s="174">
        <v>0</v>
      </c>
      <c r="Z42" s="174">
        <f>Z43+Z45+Z47</f>
        <v>510207</v>
      </c>
      <c r="AA42" s="57">
        <f>AA43+AA45+AA47</f>
        <v>510207</v>
      </c>
      <c r="AB42" s="154">
        <f t="shared" si="0"/>
        <v>1</v>
      </c>
    </row>
    <row r="43" spans="1:28" ht="25.5">
      <c r="A43" s="29"/>
      <c r="B43" s="30"/>
      <c r="C43" s="30"/>
      <c r="D43" s="30"/>
      <c r="E43" s="30"/>
      <c r="F43" s="52"/>
      <c r="G43" s="52"/>
      <c r="H43" s="44"/>
      <c r="I43" s="220" t="s">
        <v>64</v>
      </c>
      <c r="J43" s="221"/>
      <c r="K43" s="53" t="s">
        <v>65</v>
      </c>
      <c r="L43" s="54"/>
      <c r="M43" s="55"/>
      <c r="N43" s="56" t="s">
        <v>66</v>
      </c>
      <c r="O43" s="54"/>
      <c r="P43" s="57">
        <v>0</v>
      </c>
      <c r="Q43" s="57">
        <f>Q44</f>
        <v>0</v>
      </c>
      <c r="R43" s="57">
        <f>R44</f>
        <v>0</v>
      </c>
      <c r="S43" s="59" t="s">
        <v>12</v>
      </c>
      <c r="T43" s="60" t="s">
        <v>52</v>
      </c>
      <c r="U43" s="61" t="s">
        <v>64</v>
      </c>
      <c r="V43" s="62">
        <v>244</v>
      </c>
      <c r="W43" s="62"/>
      <c r="X43" s="33"/>
      <c r="Y43" s="174">
        <v>0</v>
      </c>
      <c r="Z43" s="174">
        <f>Z44</f>
        <v>0</v>
      </c>
      <c r="AA43" s="57">
        <f>AA44</f>
        <v>0</v>
      </c>
      <c r="AB43" s="154" t="e">
        <f t="shared" si="0"/>
        <v>#DIV/0!</v>
      </c>
    </row>
    <row r="44" spans="1:28" ht="38.25">
      <c r="A44" s="29"/>
      <c r="B44" s="30"/>
      <c r="C44" s="30"/>
      <c r="D44" s="30"/>
      <c r="E44" s="30"/>
      <c r="F44" s="52"/>
      <c r="G44" s="52"/>
      <c r="H44" s="52"/>
      <c r="I44" s="52"/>
      <c r="J44" s="31">
        <v>200</v>
      </c>
      <c r="K44" s="31" t="s">
        <v>31</v>
      </c>
      <c r="L44" s="63" t="s">
        <v>8</v>
      </c>
      <c r="M44" s="64" t="s">
        <v>8</v>
      </c>
      <c r="N44" s="65" t="s">
        <v>8</v>
      </c>
      <c r="O44" s="63">
        <v>200</v>
      </c>
      <c r="P44" s="66">
        <v>0</v>
      </c>
      <c r="Q44" s="66">
        <v>0</v>
      </c>
      <c r="R44" s="67">
        <f>Q44</f>
        <v>0</v>
      </c>
      <c r="S44" s="49" t="s">
        <v>12</v>
      </c>
      <c r="T44" s="50" t="s">
        <v>52</v>
      </c>
      <c r="U44" s="30" t="s">
        <v>64</v>
      </c>
      <c r="V44" s="51">
        <v>244</v>
      </c>
      <c r="W44" s="51"/>
      <c r="X44" s="33"/>
      <c r="Y44" s="166">
        <v>0</v>
      </c>
      <c r="Z44" s="166">
        <v>0</v>
      </c>
      <c r="AA44" s="66">
        <f>Z44</f>
        <v>0</v>
      </c>
      <c r="AB44" s="154" t="e">
        <f t="shared" si="0"/>
        <v>#DIV/0!</v>
      </c>
    </row>
    <row r="45" spans="1:28" ht="25.5">
      <c r="A45" s="29"/>
      <c r="B45" s="30"/>
      <c r="C45" s="30"/>
      <c r="D45" s="30"/>
      <c r="E45" s="30"/>
      <c r="F45" s="52"/>
      <c r="G45" s="44"/>
      <c r="H45" s="220" t="s">
        <v>67</v>
      </c>
      <c r="I45" s="220"/>
      <c r="J45" s="221"/>
      <c r="K45" s="53" t="s">
        <v>68</v>
      </c>
      <c r="L45" s="54" t="s">
        <v>8</v>
      </c>
      <c r="M45" s="55" t="s">
        <v>8</v>
      </c>
      <c r="N45" s="56" t="s">
        <v>69</v>
      </c>
      <c r="O45" s="54" t="s">
        <v>8</v>
      </c>
      <c r="P45" s="57">
        <v>0</v>
      </c>
      <c r="Q45" s="57">
        <f>Q46</f>
        <v>90601</v>
      </c>
      <c r="R45" s="57">
        <f>R46</f>
        <v>90601</v>
      </c>
      <c r="S45" s="59" t="s">
        <v>12</v>
      </c>
      <c r="T45" s="60" t="s">
        <v>52</v>
      </c>
      <c r="U45" s="61" t="s">
        <v>57</v>
      </c>
      <c r="V45" s="62">
        <v>244</v>
      </c>
      <c r="W45" s="62"/>
      <c r="X45" s="33"/>
      <c r="Y45" s="174">
        <v>0</v>
      </c>
      <c r="Z45" s="174">
        <f>Z46</f>
        <v>90601</v>
      </c>
      <c r="AA45" s="57">
        <f>AA46</f>
        <v>90601</v>
      </c>
      <c r="AB45" s="154">
        <f t="shared" si="0"/>
        <v>1</v>
      </c>
    </row>
    <row r="46" spans="1:28" ht="25.5">
      <c r="A46" s="29"/>
      <c r="B46" s="30"/>
      <c r="C46" s="30"/>
      <c r="D46" s="30"/>
      <c r="E46" s="30"/>
      <c r="F46" s="52"/>
      <c r="G46" s="52"/>
      <c r="H46" s="44"/>
      <c r="I46" s="220" t="s">
        <v>57</v>
      </c>
      <c r="J46" s="221"/>
      <c r="K46" s="53" t="s">
        <v>70</v>
      </c>
      <c r="L46" s="54" t="s">
        <v>8</v>
      </c>
      <c r="M46" s="55" t="s">
        <v>8</v>
      </c>
      <c r="N46" s="75"/>
      <c r="O46" s="54">
        <v>200</v>
      </c>
      <c r="P46" s="57">
        <v>0</v>
      </c>
      <c r="Q46" s="57">
        <v>90601</v>
      </c>
      <c r="R46" s="58">
        <f>Q46</f>
        <v>90601</v>
      </c>
      <c r="S46" s="59" t="s">
        <v>12</v>
      </c>
      <c r="T46" s="60" t="s">
        <v>52</v>
      </c>
      <c r="U46" s="61" t="s">
        <v>57</v>
      </c>
      <c r="V46" s="62">
        <v>244</v>
      </c>
      <c r="W46" s="62"/>
      <c r="X46" s="33"/>
      <c r="Y46" s="174">
        <v>0</v>
      </c>
      <c r="Z46" s="174">
        <v>90601</v>
      </c>
      <c r="AA46" s="57">
        <f>Z46</f>
        <v>90601</v>
      </c>
      <c r="AB46" s="154">
        <f t="shared" si="0"/>
        <v>1</v>
      </c>
    </row>
    <row r="47" spans="1:28" ht="25.5">
      <c r="A47" s="29"/>
      <c r="B47" s="30"/>
      <c r="C47" s="30"/>
      <c r="D47" s="30"/>
      <c r="E47" s="30"/>
      <c r="F47" s="52"/>
      <c r="G47" s="44"/>
      <c r="H47" s="220" t="s">
        <v>67</v>
      </c>
      <c r="I47" s="220"/>
      <c r="J47" s="221"/>
      <c r="K47" s="53" t="s">
        <v>71</v>
      </c>
      <c r="L47" s="54" t="s">
        <v>8</v>
      </c>
      <c r="M47" s="55" t="s">
        <v>8</v>
      </c>
      <c r="N47" s="56" t="s">
        <v>72</v>
      </c>
      <c r="O47" s="54" t="s">
        <v>8</v>
      </c>
      <c r="P47" s="57">
        <v>0</v>
      </c>
      <c r="Q47" s="57">
        <f>Q48</f>
        <v>419606</v>
      </c>
      <c r="R47" s="57">
        <f>R48</f>
        <v>419606</v>
      </c>
      <c r="S47" s="59" t="s">
        <v>12</v>
      </c>
      <c r="T47" s="60" t="s">
        <v>52</v>
      </c>
      <c r="U47" s="61" t="s">
        <v>57</v>
      </c>
      <c r="V47" s="62">
        <v>244</v>
      </c>
      <c r="W47" s="62"/>
      <c r="X47" s="33"/>
      <c r="Y47" s="174">
        <v>0</v>
      </c>
      <c r="Z47" s="174">
        <f>Z48</f>
        <v>419606</v>
      </c>
      <c r="AA47" s="57">
        <f>AA48</f>
        <v>419606</v>
      </c>
      <c r="AB47" s="154">
        <f t="shared" si="0"/>
        <v>1</v>
      </c>
    </row>
    <row r="48" spans="1:28" ht="25.5">
      <c r="A48" s="29"/>
      <c r="B48" s="30"/>
      <c r="C48" s="30"/>
      <c r="D48" s="30"/>
      <c r="E48" s="30"/>
      <c r="F48" s="52"/>
      <c r="G48" s="52"/>
      <c r="H48" s="44"/>
      <c r="I48" s="220" t="s">
        <v>57</v>
      </c>
      <c r="J48" s="221"/>
      <c r="K48" s="53" t="s">
        <v>70</v>
      </c>
      <c r="L48" s="54" t="s">
        <v>8</v>
      </c>
      <c r="M48" s="55" t="s">
        <v>8</v>
      </c>
      <c r="N48" s="75"/>
      <c r="O48" s="54">
        <v>200</v>
      </c>
      <c r="P48" s="57">
        <v>0</v>
      </c>
      <c r="Q48" s="57">
        <v>419606</v>
      </c>
      <c r="R48" s="58">
        <f>Q48</f>
        <v>419606</v>
      </c>
      <c r="S48" s="59" t="s">
        <v>12</v>
      </c>
      <c r="T48" s="60" t="s">
        <v>52</v>
      </c>
      <c r="U48" s="61" t="s">
        <v>57</v>
      </c>
      <c r="V48" s="62">
        <v>244</v>
      </c>
      <c r="W48" s="62"/>
      <c r="X48" s="33"/>
      <c r="Y48" s="174">
        <v>0</v>
      </c>
      <c r="Z48" s="174">
        <v>419606</v>
      </c>
      <c r="AA48" s="57">
        <f>Z48</f>
        <v>419606</v>
      </c>
      <c r="AB48" s="154">
        <f t="shared" si="0"/>
        <v>1</v>
      </c>
    </row>
    <row r="49" spans="1:28" ht="25.5">
      <c r="A49" s="29"/>
      <c r="B49" s="30"/>
      <c r="C49" s="30"/>
      <c r="D49" s="30"/>
      <c r="E49" s="31"/>
      <c r="F49" s="218" t="s">
        <v>19</v>
      </c>
      <c r="G49" s="218"/>
      <c r="H49" s="218"/>
      <c r="I49" s="218"/>
      <c r="J49" s="219"/>
      <c r="K49" s="165" t="s">
        <v>20</v>
      </c>
      <c r="L49" s="45" t="s">
        <v>8</v>
      </c>
      <c r="M49" s="46" t="s">
        <v>8</v>
      </c>
      <c r="N49" s="47" t="s">
        <v>21</v>
      </c>
      <c r="O49" s="45" t="s">
        <v>8</v>
      </c>
      <c r="P49" s="32">
        <v>0</v>
      </c>
      <c r="Q49" s="32">
        <f>Q52+Q50</f>
        <v>350426.66</v>
      </c>
      <c r="R49" s="32">
        <f>P49+Q49</f>
        <v>350426.66</v>
      </c>
      <c r="S49" s="49" t="s">
        <v>12</v>
      </c>
      <c r="T49" s="50" t="s">
        <v>27</v>
      </c>
      <c r="U49" s="30" t="s">
        <v>28</v>
      </c>
      <c r="V49" s="51">
        <v>2319</v>
      </c>
      <c r="W49" s="51"/>
      <c r="X49" s="33"/>
      <c r="Y49" s="173">
        <v>0</v>
      </c>
      <c r="Z49" s="173">
        <f>Z52+Z50</f>
        <v>350426.66</v>
      </c>
      <c r="AA49" s="32">
        <f>Y49+Z49</f>
        <v>350426.66</v>
      </c>
      <c r="AB49" s="154">
        <f t="shared" si="0"/>
        <v>1</v>
      </c>
    </row>
    <row r="50" spans="1:28" ht="25.5">
      <c r="A50" s="29"/>
      <c r="B50" s="30"/>
      <c r="C50" s="30"/>
      <c r="D50" s="30"/>
      <c r="E50" s="30"/>
      <c r="F50" s="52"/>
      <c r="G50" s="52"/>
      <c r="H50" s="44"/>
      <c r="I50" s="220" t="s">
        <v>28</v>
      </c>
      <c r="J50" s="221"/>
      <c r="K50" s="53" t="s">
        <v>48</v>
      </c>
      <c r="L50" s="54" t="s">
        <v>8</v>
      </c>
      <c r="M50" s="55" t="s">
        <v>8</v>
      </c>
      <c r="N50" s="56" t="s">
        <v>49</v>
      </c>
      <c r="O50" s="54" t="s">
        <v>8</v>
      </c>
      <c r="P50" s="57">
        <v>0</v>
      </c>
      <c r="Q50" s="57">
        <f>Q51</f>
        <v>0</v>
      </c>
      <c r="R50" s="57">
        <f>R51</f>
        <v>0</v>
      </c>
      <c r="S50" s="59" t="s">
        <v>12</v>
      </c>
      <c r="T50" s="60" t="s">
        <v>27</v>
      </c>
      <c r="U50" s="61" t="s">
        <v>28</v>
      </c>
      <c r="V50" s="62">
        <v>2319</v>
      </c>
      <c r="W50" s="62"/>
      <c r="X50" s="33"/>
      <c r="Y50" s="174">
        <v>0</v>
      </c>
      <c r="Z50" s="174">
        <f>Z51</f>
        <v>0</v>
      </c>
      <c r="AA50" s="57">
        <f>AA51</f>
        <v>0</v>
      </c>
      <c r="AB50" s="154" t="e">
        <f t="shared" si="0"/>
        <v>#DIV/0!</v>
      </c>
    </row>
    <row r="51" spans="1:28" ht="25.5">
      <c r="A51" s="29"/>
      <c r="B51" s="30"/>
      <c r="C51" s="30"/>
      <c r="D51" s="30"/>
      <c r="E51" s="30"/>
      <c r="F51" s="52"/>
      <c r="G51" s="52"/>
      <c r="H51" s="52"/>
      <c r="I51" s="52"/>
      <c r="J51" s="31">
        <v>100</v>
      </c>
      <c r="K51" s="53" t="s">
        <v>70</v>
      </c>
      <c r="L51" s="63" t="s">
        <v>8</v>
      </c>
      <c r="M51" s="64" t="s">
        <v>8</v>
      </c>
      <c r="N51" s="65" t="s">
        <v>8</v>
      </c>
      <c r="O51" s="63">
        <v>200</v>
      </c>
      <c r="P51" s="66">
        <v>0</v>
      </c>
      <c r="Q51" s="70">
        <v>0</v>
      </c>
      <c r="R51" s="67">
        <f>Q51</f>
        <v>0</v>
      </c>
      <c r="S51" s="49" t="s">
        <v>12</v>
      </c>
      <c r="T51" s="50" t="s">
        <v>27</v>
      </c>
      <c r="U51" s="30" t="s">
        <v>28</v>
      </c>
      <c r="V51" s="51">
        <v>372</v>
      </c>
      <c r="W51" s="51"/>
      <c r="X51" s="33"/>
      <c r="Y51" s="166">
        <v>0</v>
      </c>
      <c r="Z51" s="175">
        <v>0</v>
      </c>
      <c r="AA51" s="66">
        <f>Z51</f>
        <v>0</v>
      </c>
      <c r="AB51" s="154" t="e">
        <f t="shared" si="0"/>
        <v>#DIV/0!</v>
      </c>
    </row>
    <row r="52" spans="1:28" ht="33.75">
      <c r="A52" s="29"/>
      <c r="B52" s="30"/>
      <c r="C52" s="30"/>
      <c r="D52" s="30"/>
      <c r="E52" s="30"/>
      <c r="F52" s="52"/>
      <c r="G52" s="52"/>
      <c r="H52" s="44"/>
      <c r="I52" s="220" t="s">
        <v>28</v>
      </c>
      <c r="J52" s="221"/>
      <c r="K52" s="53" t="s">
        <v>73</v>
      </c>
      <c r="L52" s="54" t="s">
        <v>8</v>
      </c>
      <c r="M52" s="55" t="s">
        <v>8</v>
      </c>
      <c r="N52" s="56" t="s">
        <v>74</v>
      </c>
      <c r="O52" s="54" t="s">
        <v>8</v>
      </c>
      <c r="P52" s="57">
        <v>0</v>
      </c>
      <c r="Q52" s="57">
        <f>Q53</f>
        <v>350426.66</v>
      </c>
      <c r="R52" s="57">
        <f>R53</f>
        <v>350426.66</v>
      </c>
      <c r="S52" s="59" t="s">
        <v>12</v>
      </c>
      <c r="T52" s="60" t="s">
        <v>27</v>
      </c>
      <c r="U52" s="61" t="s">
        <v>28</v>
      </c>
      <c r="V52" s="62">
        <v>2319</v>
      </c>
      <c r="W52" s="62"/>
      <c r="X52" s="33"/>
      <c r="Y52" s="174">
        <v>0</v>
      </c>
      <c r="Z52" s="174">
        <f>Z53</f>
        <v>350426.66</v>
      </c>
      <c r="AA52" s="57">
        <f>AA53</f>
        <v>350426.66</v>
      </c>
      <c r="AB52" s="154">
        <f t="shared" si="0"/>
        <v>1</v>
      </c>
    </row>
    <row r="53" spans="1:28" ht="25.5">
      <c r="A53" s="29"/>
      <c r="B53" s="30"/>
      <c r="C53" s="30"/>
      <c r="D53" s="30"/>
      <c r="E53" s="30"/>
      <c r="F53" s="52"/>
      <c r="G53" s="52"/>
      <c r="H53" s="52"/>
      <c r="I53" s="52"/>
      <c r="J53" s="31">
        <v>100</v>
      </c>
      <c r="K53" s="53" t="s">
        <v>32</v>
      </c>
      <c r="L53" s="63" t="s">
        <v>8</v>
      </c>
      <c r="M53" s="64" t="s">
        <v>8</v>
      </c>
      <c r="N53" s="65" t="s">
        <v>8</v>
      </c>
      <c r="O53" s="63">
        <v>800</v>
      </c>
      <c r="P53" s="66">
        <v>0</v>
      </c>
      <c r="Q53" s="70">
        <v>350426.66</v>
      </c>
      <c r="R53" s="67">
        <f>Q53</f>
        <v>350426.66</v>
      </c>
      <c r="S53" s="49" t="s">
        <v>12</v>
      </c>
      <c r="T53" s="50" t="s">
        <v>27</v>
      </c>
      <c r="U53" s="30" t="s">
        <v>28</v>
      </c>
      <c r="V53" s="51">
        <v>372</v>
      </c>
      <c r="W53" s="51"/>
      <c r="X53" s="33"/>
      <c r="Y53" s="166">
        <v>0</v>
      </c>
      <c r="Z53" s="175">
        <v>350426.66</v>
      </c>
      <c r="AA53" s="66">
        <f>Z53</f>
        <v>350426.66</v>
      </c>
      <c r="AB53" s="154">
        <f t="shared" si="0"/>
        <v>1</v>
      </c>
    </row>
    <row r="54" spans="1:28" ht="66.599999999999994" customHeight="1">
      <c r="A54" s="29"/>
      <c r="B54" s="30"/>
      <c r="C54" s="30"/>
      <c r="D54" s="31"/>
      <c r="E54" s="222">
        <v>104</v>
      </c>
      <c r="F54" s="222"/>
      <c r="G54" s="222"/>
      <c r="H54" s="222"/>
      <c r="I54" s="222"/>
      <c r="J54" s="223"/>
      <c r="K54" s="34" t="s">
        <v>75</v>
      </c>
      <c r="L54" s="35" t="s">
        <v>8</v>
      </c>
      <c r="M54" s="36" t="s">
        <v>76</v>
      </c>
      <c r="N54" s="37" t="s">
        <v>8</v>
      </c>
      <c r="O54" s="35" t="s">
        <v>8</v>
      </c>
      <c r="P54" s="38">
        <f t="shared" ref="P54:Q56" si="5">P55</f>
        <v>238636</v>
      </c>
      <c r="Q54" s="38">
        <f t="shared" si="5"/>
        <v>0</v>
      </c>
      <c r="R54" s="39">
        <f>P54+Q54</f>
        <v>238636</v>
      </c>
      <c r="S54" s="40" t="s">
        <v>12</v>
      </c>
      <c r="T54" s="41" t="s">
        <v>27</v>
      </c>
      <c r="U54" s="42" t="s">
        <v>28</v>
      </c>
      <c r="V54" s="43">
        <v>2319</v>
      </c>
      <c r="W54" s="43"/>
      <c r="X54" s="33"/>
      <c r="Y54" s="172">
        <f t="shared" ref="Y54:Z56" si="6">Y55</f>
        <v>238636</v>
      </c>
      <c r="Z54" s="172">
        <f t="shared" si="6"/>
        <v>0</v>
      </c>
      <c r="AA54" s="38">
        <f>Y54+Z54</f>
        <v>238636</v>
      </c>
      <c r="AB54" s="154">
        <f t="shared" si="0"/>
        <v>1</v>
      </c>
    </row>
    <row r="55" spans="1:28" ht="25.5">
      <c r="A55" s="29"/>
      <c r="B55" s="30"/>
      <c r="C55" s="30"/>
      <c r="D55" s="30"/>
      <c r="E55" s="31"/>
      <c r="F55" s="218" t="s">
        <v>19</v>
      </c>
      <c r="G55" s="218"/>
      <c r="H55" s="218"/>
      <c r="I55" s="218"/>
      <c r="J55" s="219"/>
      <c r="K55" s="165" t="s">
        <v>20</v>
      </c>
      <c r="L55" s="45" t="s">
        <v>8</v>
      </c>
      <c r="M55" s="46" t="s">
        <v>8</v>
      </c>
      <c r="N55" s="47" t="s">
        <v>21</v>
      </c>
      <c r="O55" s="45" t="s">
        <v>8</v>
      </c>
      <c r="P55" s="32">
        <f t="shared" si="5"/>
        <v>238636</v>
      </c>
      <c r="Q55" s="32">
        <f t="shared" si="5"/>
        <v>0</v>
      </c>
      <c r="R55" s="32">
        <f>R56</f>
        <v>238636</v>
      </c>
      <c r="S55" s="49" t="s">
        <v>12</v>
      </c>
      <c r="T55" s="50" t="s">
        <v>27</v>
      </c>
      <c r="U55" s="30" t="s">
        <v>28</v>
      </c>
      <c r="V55" s="51">
        <v>2319</v>
      </c>
      <c r="W55" s="51"/>
      <c r="X55" s="33"/>
      <c r="Y55" s="173">
        <f t="shared" si="6"/>
        <v>238636</v>
      </c>
      <c r="Z55" s="173">
        <f t="shared" si="6"/>
        <v>0</v>
      </c>
      <c r="AA55" s="32">
        <f>AA56</f>
        <v>238636</v>
      </c>
      <c r="AB55" s="154">
        <f t="shared" si="0"/>
        <v>1</v>
      </c>
    </row>
    <row r="56" spans="1:28" ht="45">
      <c r="A56" s="29"/>
      <c r="B56" s="30"/>
      <c r="C56" s="30"/>
      <c r="D56" s="30"/>
      <c r="E56" s="30"/>
      <c r="F56" s="52"/>
      <c r="G56" s="52"/>
      <c r="H56" s="44"/>
      <c r="I56" s="220" t="s">
        <v>28</v>
      </c>
      <c r="J56" s="221"/>
      <c r="K56" s="53" t="s">
        <v>77</v>
      </c>
      <c r="L56" s="54" t="s">
        <v>8</v>
      </c>
      <c r="M56" s="55" t="s">
        <v>8</v>
      </c>
      <c r="N56" s="56" t="s">
        <v>78</v>
      </c>
      <c r="O56" s="54" t="s">
        <v>8</v>
      </c>
      <c r="P56" s="57">
        <f>P57+P58</f>
        <v>238636</v>
      </c>
      <c r="Q56" s="57">
        <f t="shared" si="5"/>
        <v>0</v>
      </c>
      <c r="R56" s="57">
        <f>R57</f>
        <v>238636</v>
      </c>
      <c r="S56" s="59" t="s">
        <v>12</v>
      </c>
      <c r="T56" s="60" t="s">
        <v>27</v>
      </c>
      <c r="U56" s="61" t="s">
        <v>28</v>
      </c>
      <c r="V56" s="62">
        <v>2319</v>
      </c>
      <c r="W56" s="62"/>
      <c r="X56" s="33"/>
      <c r="Y56" s="174">
        <f>Y57+Y58</f>
        <v>238636</v>
      </c>
      <c r="Z56" s="174">
        <f t="shared" si="6"/>
        <v>0</v>
      </c>
      <c r="AA56" s="57">
        <f>AA57</f>
        <v>238636</v>
      </c>
      <c r="AB56" s="154">
        <f t="shared" si="0"/>
        <v>1</v>
      </c>
    </row>
    <row r="57" spans="1:28" ht="67.5">
      <c r="A57" s="29"/>
      <c r="B57" s="30"/>
      <c r="C57" s="30"/>
      <c r="D57" s="30"/>
      <c r="E57" s="30"/>
      <c r="F57" s="52"/>
      <c r="G57" s="52"/>
      <c r="H57" s="52"/>
      <c r="I57" s="52"/>
      <c r="J57" s="31">
        <v>100</v>
      </c>
      <c r="K57" s="53" t="s">
        <v>24</v>
      </c>
      <c r="L57" s="63" t="s">
        <v>8</v>
      </c>
      <c r="M57" s="64" t="s">
        <v>8</v>
      </c>
      <c r="N57" s="65" t="s">
        <v>8</v>
      </c>
      <c r="O57" s="63">
        <v>100</v>
      </c>
      <c r="P57" s="66">
        <v>238636</v>
      </c>
      <c r="Q57" s="70">
        <v>0</v>
      </c>
      <c r="R57" s="67">
        <f>P57</f>
        <v>238636</v>
      </c>
      <c r="S57" s="49" t="s">
        <v>12</v>
      </c>
      <c r="T57" s="50" t="s">
        <v>27</v>
      </c>
      <c r="U57" s="30" t="s">
        <v>28</v>
      </c>
      <c r="V57" s="51">
        <v>372</v>
      </c>
      <c r="W57" s="51"/>
      <c r="X57" s="33"/>
      <c r="Y57" s="166">
        <v>238636</v>
      </c>
      <c r="Z57" s="175"/>
      <c r="AA57" s="66">
        <f>Y57</f>
        <v>238636</v>
      </c>
      <c r="AB57" s="154">
        <f t="shared" si="0"/>
        <v>1</v>
      </c>
    </row>
    <row r="58" spans="1:28" ht="25.5">
      <c r="A58" s="29"/>
      <c r="B58" s="30"/>
      <c r="C58" s="30"/>
      <c r="D58" s="30"/>
      <c r="E58" s="30"/>
      <c r="F58" s="52"/>
      <c r="G58" s="52"/>
      <c r="H58" s="52"/>
      <c r="I58" s="52"/>
      <c r="J58" s="31">
        <v>100</v>
      </c>
      <c r="K58" s="53" t="s">
        <v>70</v>
      </c>
      <c r="L58" s="63" t="s">
        <v>8</v>
      </c>
      <c r="M58" s="64" t="s">
        <v>8</v>
      </c>
      <c r="N58" s="65" t="s">
        <v>8</v>
      </c>
      <c r="O58" s="63">
        <v>200</v>
      </c>
      <c r="P58" s="66">
        <v>0</v>
      </c>
      <c r="Q58" s="70">
        <v>0</v>
      </c>
      <c r="R58" s="67">
        <f>Q58</f>
        <v>0</v>
      </c>
      <c r="S58" s="49" t="s">
        <v>12</v>
      </c>
      <c r="T58" s="50" t="s">
        <v>27</v>
      </c>
      <c r="U58" s="30" t="s">
        <v>28</v>
      </c>
      <c r="V58" s="51">
        <v>372</v>
      </c>
      <c r="W58" s="51"/>
      <c r="X58" s="33"/>
      <c r="Y58" s="166">
        <v>0</v>
      </c>
      <c r="Z58" s="175">
        <v>0</v>
      </c>
      <c r="AA58" s="66">
        <f>Z58</f>
        <v>0</v>
      </c>
      <c r="AB58" s="154" t="e">
        <f t="shared" si="0"/>
        <v>#DIV/0!</v>
      </c>
    </row>
    <row r="59" spans="1:28" ht="63.75" customHeight="1">
      <c r="A59" s="29"/>
      <c r="B59" s="30"/>
      <c r="C59" s="30"/>
      <c r="D59" s="31"/>
      <c r="E59" s="222">
        <v>104</v>
      </c>
      <c r="F59" s="222"/>
      <c r="G59" s="222"/>
      <c r="H59" s="222"/>
      <c r="I59" s="222"/>
      <c r="J59" s="223"/>
      <c r="K59" s="34" t="s">
        <v>79</v>
      </c>
      <c r="L59" s="35" t="s">
        <v>8</v>
      </c>
      <c r="M59" s="36" t="s">
        <v>80</v>
      </c>
      <c r="N59" s="37" t="s">
        <v>8</v>
      </c>
      <c r="O59" s="35" t="s">
        <v>8</v>
      </c>
      <c r="P59" s="38">
        <v>0</v>
      </c>
      <c r="Q59" s="38">
        <f>Q60</f>
        <v>8550</v>
      </c>
      <c r="R59" s="38">
        <f>P59+Q59</f>
        <v>8550</v>
      </c>
      <c r="S59" s="38">
        <v>1</v>
      </c>
      <c r="T59" s="38" t="str">
        <f t="shared" ref="T59" si="7">T60</f>
        <v>104</v>
      </c>
      <c r="U59" s="38">
        <f t="shared" ref="U59" si="8">S59+T59</f>
        <v>105</v>
      </c>
      <c r="V59" s="38">
        <v>2</v>
      </c>
      <c r="W59" s="38">
        <f t="shared" ref="W59" si="9">W60</f>
        <v>0</v>
      </c>
      <c r="X59" s="38">
        <f t="shared" ref="X59" si="10">V59+W59</f>
        <v>2</v>
      </c>
      <c r="Y59" s="172">
        <v>0</v>
      </c>
      <c r="Z59" s="172">
        <f t="shared" ref="Z59" si="11">Z60</f>
        <v>8550</v>
      </c>
      <c r="AA59" s="38">
        <f t="shared" ref="AA59" si="12">Y59+Z59</f>
        <v>8550</v>
      </c>
      <c r="AB59" s="154">
        <f t="shared" si="0"/>
        <v>1</v>
      </c>
    </row>
    <row r="60" spans="1:28" ht="76.5">
      <c r="A60" s="29"/>
      <c r="B60" s="30"/>
      <c r="C60" s="30"/>
      <c r="D60" s="30"/>
      <c r="E60" s="31"/>
      <c r="F60" s="218" t="s">
        <v>19</v>
      </c>
      <c r="G60" s="218"/>
      <c r="H60" s="218"/>
      <c r="I60" s="218"/>
      <c r="J60" s="219"/>
      <c r="K60" s="76" t="s">
        <v>81</v>
      </c>
      <c r="L60" s="45" t="s">
        <v>8</v>
      </c>
      <c r="M60" s="46" t="s">
        <v>8</v>
      </c>
      <c r="N60" s="77" t="s">
        <v>82</v>
      </c>
      <c r="O60" s="45" t="s">
        <v>8</v>
      </c>
      <c r="P60" s="32">
        <f>P61</f>
        <v>0</v>
      </c>
      <c r="Q60" s="32">
        <f>Q61</f>
        <v>8550</v>
      </c>
      <c r="R60" s="32">
        <f>R61</f>
        <v>8550</v>
      </c>
      <c r="S60" s="49" t="s">
        <v>12</v>
      </c>
      <c r="T60" s="50" t="s">
        <v>27</v>
      </c>
      <c r="U60" s="30" t="s">
        <v>28</v>
      </c>
      <c r="V60" s="51">
        <v>2319</v>
      </c>
      <c r="W60" s="51"/>
      <c r="X60" s="33"/>
      <c r="Y60" s="173">
        <f>Y61</f>
        <v>0</v>
      </c>
      <c r="Z60" s="173">
        <f>Z61</f>
        <v>8550</v>
      </c>
      <c r="AA60" s="32">
        <f>AA61</f>
        <v>8550</v>
      </c>
      <c r="AB60" s="154">
        <f t="shared" si="0"/>
        <v>1</v>
      </c>
    </row>
    <row r="61" spans="1:28" ht="45">
      <c r="A61" s="29"/>
      <c r="B61" s="30"/>
      <c r="C61" s="30"/>
      <c r="D61" s="30"/>
      <c r="E61" s="31"/>
      <c r="F61" s="218" t="s">
        <v>83</v>
      </c>
      <c r="G61" s="218"/>
      <c r="H61" s="218"/>
      <c r="I61" s="218"/>
      <c r="J61" s="219"/>
      <c r="K61" s="73" t="s">
        <v>84</v>
      </c>
      <c r="L61" s="45" t="s">
        <v>8</v>
      </c>
      <c r="M61" s="46" t="s">
        <v>8</v>
      </c>
      <c r="N61" s="74" t="s">
        <v>85</v>
      </c>
      <c r="O61" s="45" t="s">
        <v>8</v>
      </c>
      <c r="P61" s="32">
        <v>0</v>
      </c>
      <c r="Q61" s="32">
        <f>Q62</f>
        <v>8550</v>
      </c>
      <c r="R61" s="32">
        <f>R62</f>
        <v>8550</v>
      </c>
      <c r="S61" s="49" t="s">
        <v>12</v>
      </c>
      <c r="T61" s="50" t="s">
        <v>52</v>
      </c>
      <c r="U61" s="30" t="s">
        <v>86</v>
      </c>
      <c r="V61" s="51">
        <v>1220</v>
      </c>
      <c r="W61" s="51"/>
      <c r="X61" s="33"/>
      <c r="Y61" s="173">
        <v>0</v>
      </c>
      <c r="Z61" s="173">
        <f>Z62</f>
        <v>8550</v>
      </c>
      <c r="AA61" s="32">
        <f>AA62</f>
        <v>8550</v>
      </c>
      <c r="AB61" s="154">
        <f t="shared" si="0"/>
        <v>1</v>
      </c>
    </row>
    <row r="62" spans="1:28" ht="67.5">
      <c r="A62" s="29"/>
      <c r="B62" s="30"/>
      <c r="C62" s="30"/>
      <c r="D62" s="30"/>
      <c r="E62" s="30"/>
      <c r="F62" s="52"/>
      <c r="G62" s="52"/>
      <c r="H62" s="44"/>
      <c r="I62" s="220" t="s">
        <v>28</v>
      </c>
      <c r="J62" s="221"/>
      <c r="K62" s="73" t="s">
        <v>87</v>
      </c>
      <c r="L62" s="54" t="s">
        <v>8</v>
      </c>
      <c r="M62" s="55" t="s">
        <v>8</v>
      </c>
      <c r="N62" s="74" t="s">
        <v>88</v>
      </c>
      <c r="O62" s="54" t="s">
        <v>8</v>
      </c>
      <c r="P62" s="57">
        <f>P64</f>
        <v>0</v>
      </c>
      <c r="Q62" s="57">
        <f>Q63</f>
        <v>8550</v>
      </c>
      <c r="R62" s="57">
        <f>R64</f>
        <v>8550</v>
      </c>
      <c r="S62" s="59" t="s">
        <v>12</v>
      </c>
      <c r="T62" s="60" t="s">
        <v>27</v>
      </c>
      <c r="U62" s="61" t="s">
        <v>28</v>
      </c>
      <c r="V62" s="62">
        <v>2319</v>
      </c>
      <c r="W62" s="62"/>
      <c r="X62" s="33"/>
      <c r="Y62" s="174">
        <f>Y64</f>
        <v>0</v>
      </c>
      <c r="Z62" s="174">
        <f>Z63</f>
        <v>8550</v>
      </c>
      <c r="AA62" s="57">
        <f>AA64</f>
        <v>8550</v>
      </c>
      <c r="AB62" s="154">
        <f t="shared" si="0"/>
        <v>1</v>
      </c>
    </row>
    <row r="63" spans="1:28" ht="68.25">
      <c r="A63" s="29"/>
      <c r="B63" s="30"/>
      <c r="C63" s="30"/>
      <c r="D63" s="30"/>
      <c r="E63" s="30"/>
      <c r="F63" s="52"/>
      <c r="G63" s="52"/>
      <c r="H63" s="52"/>
      <c r="I63" s="52"/>
      <c r="J63" s="31">
        <v>200</v>
      </c>
      <c r="K63" s="78" t="s">
        <v>87</v>
      </c>
      <c r="L63" s="63" t="s">
        <v>8</v>
      </c>
      <c r="M63" s="64" t="s">
        <v>8</v>
      </c>
      <c r="N63" s="56" t="s">
        <v>89</v>
      </c>
      <c r="O63" s="63"/>
      <c r="P63" s="66">
        <v>0</v>
      </c>
      <c r="Q63" s="66">
        <f>Q64</f>
        <v>8550</v>
      </c>
      <c r="R63" s="67">
        <f>P63+Q63</f>
        <v>8550</v>
      </c>
      <c r="S63" s="49" t="s">
        <v>12</v>
      </c>
      <c r="T63" s="50" t="s">
        <v>52</v>
      </c>
      <c r="U63" s="30" t="s">
        <v>90</v>
      </c>
      <c r="V63" s="51">
        <v>244</v>
      </c>
      <c r="W63" s="51"/>
      <c r="X63" s="33"/>
      <c r="Y63" s="166">
        <v>0</v>
      </c>
      <c r="Z63" s="166">
        <f>Z64</f>
        <v>8550</v>
      </c>
      <c r="AA63" s="66">
        <f>Y63+Z63</f>
        <v>8550</v>
      </c>
      <c r="AB63" s="154">
        <f t="shared" si="0"/>
        <v>1</v>
      </c>
    </row>
    <row r="64" spans="1:28" ht="25.5">
      <c r="A64" s="29"/>
      <c r="B64" s="30"/>
      <c r="C64" s="30"/>
      <c r="D64" s="30"/>
      <c r="E64" s="30"/>
      <c r="F64" s="52"/>
      <c r="G64" s="44"/>
      <c r="H64" s="220" t="s">
        <v>91</v>
      </c>
      <c r="I64" s="220"/>
      <c r="J64" s="221"/>
      <c r="K64" s="53" t="s">
        <v>70</v>
      </c>
      <c r="L64" s="54"/>
      <c r="M64" s="55"/>
      <c r="N64" s="75"/>
      <c r="O64" s="54">
        <v>200</v>
      </c>
      <c r="P64" s="57">
        <v>0</v>
      </c>
      <c r="Q64" s="57">
        <v>8550</v>
      </c>
      <c r="R64" s="58">
        <f>Q64</f>
        <v>8550</v>
      </c>
      <c r="S64" s="59" t="s">
        <v>12</v>
      </c>
      <c r="T64" s="60" t="s">
        <v>52</v>
      </c>
      <c r="U64" s="61" t="s">
        <v>90</v>
      </c>
      <c r="V64" s="62">
        <v>244</v>
      </c>
      <c r="W64" s="62"/>
      <c r="X64" s="33"/>
      <c r="Y64" s="174">
        <v>0</v>
      </c>
      <c r="Z64" s="174">
        <v>8550</v>
      </c>
      <c r="AA64" s="57">
        <f>Z64</f>
        <v>8550</v>
      </c>
      <c r="AB64" s="154">
        <f t="shared" si="0"/>
        <v>1</v>
      </c>
    </row>
    <row r="65" spans="1:28" ht="63.75" customHeight="1">
      <c r="A65" s="29"/>
      <c r="B65" s="30"/>
      <c r="C65" s="30"/>
      <c r="D65" s="31"/>
      <c r="E65" s="222">
        <v>104</v>
      </c>
      <c r="F65" s="222"/>
      <c r="G65" s="222"/>
      <c r="H65" s="222"/>
      <c r="I65" s="222"/>
      <c r="J65" s="223"/>
      <c r="K65" s="34" t="s">
        <v>92</v>
      </c>
      <c r="L65" s="35" t="s">
        <v>8</v>
      </c>
      <c r="M65" s="36" t="s">
        <v>93</v>
      </c>
      <c r="N65" s="37" t="s">
        <v>8</v>
      </c>
      <c r="O65" s="35" t="s">
        <v>8</v>
      </c>
      <c r="P65" s="38">
        <v>0</v>
      </c>
      <c r="Q65" s="38">
        <f>Q66</f>
        <v>634450</v>
      </c>
      <c r="R65" s="38">
        <f>R66</f>
        <v>634450</v>
      </c>
      <c r="S65" s="40" t="s">
        <v>12</v>
      </c>
      <c r="T65" s="41" t="s">
        <v>27</v>
      </c>
      <c r="U65" s="42" t="s">
        <v>28</v>
      </c>
      <c r="V65" s="43">
        <v>2319</v>
      </c>
      <c r="W65" s="43"/>
      <c r="X65" s="33"/>
      <c r="Y65" s="172">
        <v>0</v>
      </c>
      <c r="Z65" s="172">
        <f>Z66</f>
        <v>634450</v>
      </c>
      <c r="AA65" s="38">
        <f>AA66</f>
        <v>634450</v>
      </c>
      <c r="AB65" s="154">
        <f t="shared" si="0"/>
        <v>1</v>
      </c>
    </row>
    <row r="66" spans="1:28" ht="45">
      <c r="A66" s="29"/>
      <c r="B66" s="30"/>
      <c r="C66" s="30"/>
      <c r="D66" s="30"/>
      <c r="E66" s="31"/>
      <c r="F66" s="218" t="s">
        <v>83</v>
      </c>
      <c r="G66" s="218"/>
      <c r="H66" s="218"/>
      <c r="I66" s="218"/>
      <c r="J66" s="219"/>
      <c r="K66" s="73" t="s">
        <v>94</v>
      </c>
      <c r="L66" s="45" t="s">
        <v>8</v>
      </c>
      <c r="M66" s="46" t="s">
        <v>8</v>
      </c>
      <c r="N66" s="74" t="s">
        <v>95</v>
      </c>
      <c r="O66" s="45" t="s">
        <v>8</v>
      </c>
      <c r="P66" s="32">
        <v>0</v>
      </c>
      <c r="Q66" s="66">
        <f>Q67+Q70+Q73</f>
        <v>634450</v>
      </c>
      <c r="R66" s="66">
        <f t="shared" ref="R66:R75" si="13">P66+Q66</f>
        <v>634450</v>
      </c>
      <c r="S66" s="49" t="s">
        <v>12</v>
      </c>
      <c r="T66" s="50" t="s">
        <v>52</v>
      </c>
      <c r="U66" s="30" t="s">
        <v>86</v>
      </c>
      <c r="V66" s="51">
        <v>1220</v>
      </c>
      <c r="W66" s="51"/>
      <c r="X66" s="33"/>
      <c r="Y66" s="173">
        <v>0</v>
      </c>
      <c r="Z66" s="166">
        <f>Z67+Z70+Z73</f>
        <v>634450</v>
      </c>
      <c r="AA66" s="66">
        <f t="shared" ref="AA66:AA75" si="14">Y66+Z66</f>
        <v>634450</v>
      </c>
      <c r="AB66" s="154">
        <f t="shared" si="0"/>
        <v>1</v>
      </c>
    </row>
    <row r="67" spans="1:28" ht="33.75">
      <c r="A67" s="29"/>
      <c r="B67" s="30"/>
      <c r="C67" s="30"/>
      <c r="D67" s="30"/>
      <c r="E67" s="30"/>
      <c r="F67" s="52"/>
      <c r="G67" s="52"/>
      <c r="H67" s="44"/>
      <c r="I67" s="220" t="s">
        <v>28</v>
      </c>
      <c r="J67" s="221"/>
      <c r="K67" s="73" t="s">
        <v>96</v>
      </c>
      <c r="L67" s="54" t="s">
        <v>8</v>
      </c>
      <c r="M67" s="55" t="s">
        <v>8</v>
      </c>
      <c r="N67" s="74" t="s">
        <v>97</v>
      </c>
      <c r="O67" s="54" t="s">
        <v>8</v>
      </c>
      <c r="P67" s="57">
        <f>P69</f>
        <v>0</v>
      </c>
      <c r="Q67" s="57">
        <f>Q68</f>
        <v>0</v>
      </c>
      <c r="R67" s="66">
        <f t="shared" si="13"/>
        <v>0</v>
      </c>
      <c r="S67" s="59" t="s">
        <v>12</v>
      </c>
      <c r="T67" s="60" t="s">
        <v>27</v>
      </c>
      <c r="U67" s="61" t="s">
        <v>28</v>
      </c>
      <c r="V67" s="62">
        <v>2319</v>
      </c>
      <c r="W67" s="62"/>
      <c r="X67" s="33"/>
      <c r="Y67" s="174">
        <f>Y69</f>
        <v>0</v>
      </c>
      <c r="Z67" s="174">
        <f>Z68</f>
        <v>0</v>
      </c>
      <c r="AA67" s="66">
        <f t="shared" si="14"/>
        <v>0</v>
      </c>
      <c r="AB67" s="154" t="e">
        <f t="shared" si="0"/>
        <v>#DIV/0!</v>
      </c>
    </row>
    <row r="68" spans="1:28" ht="34.5">
      <c r="A68" s="29"/>
      <c r="B68" s="30"/>
      <c r="C68" s="30"/>
      <c r="D68" s="30"/>
      <c r="E68" s="30"/>
      <c r="F68" s="52"/>
      <c r="G68" s="52"/>
      <c r="H68" s="52"/>
      <c r="I68" s="52"/>
      <c r="J68" s="31">
        <v>200</v>
      </c>
      <c r="K68" s="78" t="s">
        <v>96</v>
      </c>
      <c r="L68" s="63" t="s">
        <v>8</v>
      </c>
      <c r="M68" s="64" t="s">
        <v>8</v>
      </c>
      <c r="N68" s="56" t="s">
        <v>98</v>
      </c>
      <c r="O68" s="63"/>
      <c r="P68" s="66">
        <v>0</v>
      </c>
      <c r="Q68" s="66">
        <f>Q69</f>
        <v>0</v>
      </c>
      <c r="R68" s="66">
        <f t="shared" si="13"/>
        <v>0</v>
      </c>
      <c r="S68" s="49" t="s">
        <v>12</v>
      </c>
      <c r="T68" s="50" t="s">
        <v>52</v>
      </c>
      <c r="U68" s="30" t="s">
        <v>90</v>
      </c>
      <c r="V68" s="51">
        <v>244</v>
      </c>
      <c r="W68" s="51"/>
      <c r="X68" s="33"/>
      <c r="Y68" s="166">
        <v>0</v>
      </c>
      <c r="Z68" s="166">
        <f>Z69</f>
        <v>0</v>
      </c>
      <c r="AA68" s="66">
        <f t="shared" si="14"/>
        <v>0</v>
      </c>
      <c r="AB68" s="154" t="e">
        <f t="shared" si="0"/>
        <v>#DIV/0!</v>
      </c>
    </row>
    <row r="69" spans="1:28" ht="25.5">
      <c r="A69" s="29"/>
      <c r="B69" s="30"/>
      <c r="C69" s="30"/>
      <c r="D69" s="30"/>
      <c r="E69" s="30"/>
      <c r="F69" s="52"/>
      <c r="G69" s="44"/>
      <c r="H69" s="220" t="s">
        <v>91</v>
      </c>
      <c r="I69" s="220"/>
      <c r="J69" s="221"/>
      <c r="K69" s="53" t="s">
        <v>70</v>
      </c>
      <c r="L69" s="54"/>
      <c r="M69" s="55"/>
      <c r="N69" s="75"/>
      <c r="O69" s="54">
        <v>200</v>
      </c>
      <c r="P69" s="57">
        <v>0</v>
      </c>
      <c r="Q69" s="57">
        <v>0</v>
      </c>
      <c r="R69" s="66">
        <f t="shared" si="13"/>
        <v>0</v>
      </c>
      <c r="S69" s="59" t="s">
        <v>12</v>
      </c>
      <c r="T69" s="60" t="s">
        <v>52</v>
      </c>
      <c r="U69" s="61" t="s">
        <v>90</v>
      </c>
      <c r="V69" s="62">
        <v>244</v>
      </c>
      <c r="W69" s="62"/>
      <c r="X69" s="33"/>
      <c r="Y69" s="174">
        <v>0</v>
      </c>
      <c r="Z69" s="174">
        <v>0</v>
      </c>
      <c r="AA69" s="66">
        <f t="shared" si="14"/>
        <v>0</v>
      </c>
      <c r="AB69" s="154" t="e">
        <f t="shared" si="0"/>
        <v>#DIV/0!</v>
      </c>
    </row>
    <row r="70" spans="1:28" ht="25.5">
      <c r="A70" s="29"/>
      <c r="B70" s="30"/>
      <c r="C70" s="30"/>
      <c r="D70" s="30"/>
      <c r="E70" s="30"/>
      <c r="F70" s="52"/>
      <c r="G70" s="52"/>
      <c r="H70" s="44"/>
      <c r="I70" s="220" t="s">
        <v>28</v>
      </c>
      <c r="J70" s="221"/>
      <c r="K70" s="73" t="s">
        <v>99</v>
      </c>
      <c r="L70" s="54" t="s">
        <v>8</v>
      </c>
      <c r="M70" s="55" t="s">
        <v>8</v>
      </c>
      <c r="N70" s="74" t="s">
        <v>100</v>
      </c>
      <c r="O70" s="54" t="s">
        <v>8</v>
      </c>
      <c r="P70" s="57">
        <f>P72</f>
        <v>0</v>
      </c>
      <c r="Q70" s="57">
        <f>Q71</f>
        <v>479450</v>
      </c>
      <c r="R70" s="66">
        <f t="shared" si="13"/>
        <v>479450</v>
      </c>
      <c r="S70" s="59" t="s">
        <v>12</v>
      </c>
      <c r="T70" s="60" t="s">
        <v>27</v>
      </c>
      <c r="U70" s="61" t="s">
        <v>28</v>
      </c>
      <c r="V70" s="62">
        <v>2319</v>
      </c>
      <c r="W70" s="62"/>
      <c r="X70" s="33"/>
      <c r="Y70" s="174">
        <f>Y72</f>
        <v>0</v>
      </c>
      <c r="Z70" s="174">
        <f>Z71</f>
        <v>479450</v>
      </c>
      <c r="AA70" s="66">
        <f t="shared" si="14"/>
        <v>479450</v>
      </c>
      <c r="AB70" s="154">
        <f t="shared" si="0"/>
        <v>1</v>
      </c>
    </row>
    <row r="71" spans="1:28" ht="25.5">
      <c r="A71" s="29"/>
      <c r="B71" s="30"/>
      <c r="C71" s="30"/>
      <c r="D71" s="30"/>
      <c r="E71" s="30"/>
      <c r="F71" s="52"/>
      <c r="G71" s="52"/>
      <c r="H71" s="52"/>
      <c r="I71" s="52"/>
      <c r="J71" s="31">
        <v>200</v>
      </c>
      <c r="K71" s="78" t="s">
        <v>99</v>
      </c>
      <c r="L71" s="63" t="s">
        <v>8</v>
      </c>
      <c r="M71" s="64" t="s">
        <v>8</v>
      </c>
      <c r="N71" s="56" t="s">
        <v>101</v>
      </c>
      <c r="O71" s="63"/>
      <c r="P71" s="66">
        <v>0</v>
      </c>
      <c r="Q71" s="66">
        <f>Q72</f>
        <v>479450</v>
      </c>
      <c r="R71" s="66">
        <f t="shared" si="13"/>
        <v>479450</v>
      </c>
      <c r="S71" s="49" t="s">
        <v>12</v>
      </c>
      <c r="T71" s="50" t="s">
        <v>52</v>
      </c>
      <c r="U71" s="30" t="s">
        <v>90</v>
      </c>
      <c r="V71" s="51">
        <v>244</v>
      </c>
      <c r="W71" s="51"/>
      <c r="X71" s="33"/>
      <c r="Y71" s="166">
        <v>0</v>
      </c>
      <c r="Z71" s="166">
        <f>Z72</f>
        <v>479450</v>
      </c>
      <c r="AA71" s="66">
        <f t="shared" si="14"/>
        <v>479450</v>
      </c>
      <c r="AB71" s="154">
        <f t="shared" si="0"/>
        <v>1</v>
      </c>
    </row>
    <row r="72" spans="1:28" ht="25.5">
      <c r="A72" s="29"/>
      <c r="B72" s="30"/>
      <c r="C72" s="30"/>
      <c r="D72" s="30"/>
      <c r="E72" s="30"/>
      <c r="F72" s="52"/>
      <c r="G72" s="44"/>
      <c r="H72" s="220" t="s">
        <v>91</v>
      </c>
      <c r="I72" s="220"/>
      <c r="J72" s="221"/>
      <c r="K72" s="53" t="s">
        <v>70</v>
      </c>
      <c r="L72" s="54"/>
      <c r="M72" s="55"/>
      <c r="N72" s="75"/>
      <c r="O72" s="54">
        <v>200</v>
      </c>
      <c r="P72" s="57">
        <v>0</v>
      </c>
      <c r="Q72" s="57">
        <v>479450</v>
      </c>
      <c r="R72" s="66">
        <f t="shared" si="13"/>
        <v>479450</v>
      </c>
      <c r="S72" s="59" t="s">
        <v>12</v>
      </c>
      <c r="T72" s="60" t="s">
        <v>52</v>
      </c>
      <c r="U72" s="61" t="s">
        <v>90</v>
      </c>
      <c r="V72" s="62">
        <v>244</v>
      </c>
      <c r="W72" s="62"/>
      <c r="X72" s="33"/>
      <c r="Y72" s="174">
        <v>0</v>
      </c>
      <c r="Z72" s="174">
        <v>479450</v>
      </c>
      <c r="AA72" s="66">
        <f t="shared" si="14"/>
        <v>479450</v>
      </c>
      <c r="AB72" s="154">
        <f t="shared" si="0"/>
        <v>1</v>
      </c>
    </row>
    <row r="73" spans="1:28" ht="25.5">
      <c r="A73" s="29"/>
      <c r="B73" s="30"/>
      <c r="C73" s="30"/>
      <c r="D73" s="30"/>
      <c r="E73" s="30"/>
      <c r="F73" s="52"/>
      <c r="G73" s="52"/>
      <c r="H73" s="44"/>
      <c r="I73" s="220" t="s">
        <v>28</v>
      </c>
      <c r="J73" s="221"/>
      <c r="K73" s="73" t="s">
        <v>102</v>
      </c>
      <c r="L73" s="54" t="s">
        <v>8</v>
      </c>
      <c r="M73" s="55" t="s">
        <v>8</v>
      </c>
      <c r="N73" s="74" t="s">
        <v>103</v>
      </c>
      <c r="O73" s="54" t="s">
        <v>8</v>
      </c>
      <c r="P73" s="57">
        <f>P75</f>
        <v>0</v>
      </c>
      <c r="Q73" s="57">
        <f>Q74</f>
        <v>155000</v>
      </c>
      <c r="R73" s="66">
        <f t="shared" si="13"/>
        <v>155000</v>
      </c>
      <c r="S73" s="59" t="s">
        <v>12</v>
      </c>
      <c r="T73" s="60" t="s">
        <v>27</v>
      </c>
      <c r="U73" s="61" t="s">
        <v>28</v>
      </c>
      <c r="V73" s="62">
        <v>2319</v>
      </c>
      <c r="W73" s="62"/>
      <c r="X73" s="33"/>
      <c r="Y73" s="174">
        <f>Y75</f>
        <v>0</v>
      </c>
      <c r="Z73" s="174">
        <f>Z74</f>
        <v>155000</v>
      </c>
      <c r="AA73" s="66">
        <f t="shared" si="14"/>
        <v>155000</v>
      </c>
      <c r="AB73" s="154">
        <f t="shared" si="0"/>
        <v>1</v>
      </c>
    </row>
    <row r="74" spans="1:28" ht="25.5">
      <c r="A74" s="29"/>
      <c r="B74" s="30"/>
      <c r="C74" s="30"/>
      <c r="D74" s="30"/>
      <c r="E74" s="30"/>
      <c r="F74" s="52"/>
      <c r="G74" s="52"/>
      <c r="H74" s="52"/>
      <c r="I74" s="52"/>
      <c r="J74" s="31">
        <v>200</v>
      </c>
      <c r="K74" s="78" t="s">
        <v>104</v>
      </c>
      <c r="L74" s="63" t="s">
        <v>8</v>
      </c>
      <c r="M74" s="64" t="s">
        <v>8</v>
      </c>
      <c r="N74" s="56" t="s">
        <v>105</v>
      </c>
      <c r="O74" s="63"/>
      <c r="P74" s="66">
        <v>0</v>
      </c>
      <c r="Q74" s="66">
        <f>Q75</f>
        <v>155000</v>
      </c>
      <c r="R74" s="66">
        <f t="shared" si="13"/>
        <v>155000</v>
      </c>
      <c r="S74" s="49" t="s">
        <v>12</v>
      </c>
      <c r="T74" s="50" t="s">
        <v>52</v>
      </c>
      <c r="U74" s="30" t="s">
        <v>90</v>
      </c>
      <c r="V74" s="51">
        <v>244</v>
      </c>
      <c r="W74" s="51"/>
      <c r="X74" s="33"/>
      <c r="Y74" s="166">
        <v>0</v>
      </c>
      <c r="Z74" s="166">
        <f>Z75</f>
        <v>155000</v>
      </c>
      <c r="AA74" s="66">
        <f t="shared" si="14"/>
        <v>155000</v>
      </c>
      <c r="AB74" s="154">
        <f t="shared" si="0"/>
        <v>1</v>
      </c>
    </row>
    <row r="75" spans="1:28" ht="25.5">
      <c r="A75" s="29"/>
      <c r="B75" s="30"/>
      <c r="C75" s="30"/>
      <c r="D75" s="30"/>
      <c r="E75" s="30"/>
      <c r="F75" s="52"/>
      <c r="G75" s="44"/>
      <c r="H75" s="220" t="s">
        <v>91</v>
      </c>
      <c r="I75" s="220"/>
      <c r="J75" s="221"/>
      <c r="K75" s="53" t="s">
        <v>70</v>
      </c>
      <c r="L75" s="54"/>
      <c r="M75" s="55"/>
      <c r="N75" s="75"/>
      <c r="O75" s="54">
        <v>200</v>
      </c>
      <c r="P75" s="57">
        <v>0</v>
      </c>
      <c r="Q75" s="57">
        <v>155000</v>
      </c>
      <c r="R75" s="66">
        <f t="shared" si="13"/>
        <v>155000</v>
      </c>
      <c r="S75" s="59" t="s">
        <v>12</v>
      </c>
      <c r="T75" s="60" t="s">
        <v>52</v>
      </c>
      <c r="U75" s="61" t="s">
        <v>90</v>
      </c>
      <c r="V75" s="62">
        <v>244</v>
      </c>
      <c r="W75" s="62"/>
      <c r="X75" s="33"/>
      <c r="Y75" s="174">
        <v>0</v>
      </c>
      <c r="Z75" s="174">
        <v>155000</v>
      </c>
      <c r="AA75" s="66">
        <f t="shared" si="14"/>
        <v>155000</v>
      </c>
      <c r="AB75" s="154">
        <f t="shared" si="0"/>
        <v>1</v>
      </c>
    </row>
    <row r="76" spans="1:28" ht="66.599999999999994" customHeight="1">
      <c r="A76" s="29"/>
      <c r="B76" s="30"/>
      <c r="C76" s="30"/>
      <c r="D76" s="31"/>
      <c r="E76" s="222">
        <v>104</v>
      </c>
      <c r="F76" s="222"/>
      <c r="G76" s="222"/>
      <c r="H76" s="222"/>
      <c r="I76" s="222"/>
      <c r="J76" s="223"/>
      <c r="K76" s="34" t="s">
        <v>106</v>
      </c>
      <c r="L76" s="35" t="s">
        <v>8</v>
      </c>
      <c r="M76" s="36" t="s">
        <v>107</v>
      </c>
      <c r="N76" s="37" t="s">
        <v>8</v>
      </c>
      <c r="O76" s="35" t="s">
        <v>8</v>
      </c>
      <c r="P76" s="38">
        <v>0</v>
      </c>
      <c r="Q76" s="38">
        <f t="shared" ref="Q76:R78" si="15">Q77</f>
        <v>42000</v>
      </c>
      <c r="R76" s="38">
        <f t="shared" si="15"/>
        <v>42000</v>
      </c>
      <c r="S76" s="40" t="s">
        <v>12</v>
      </c>
      <c r="T76" s="41" t="s">
        <v>27</v>
      </c>
      <c r="U76" s="42" t="s">
        <v>28</v>
      </c>
      <c r="V76" s="43">
        <v>2319</v>
      </c>
      <c r="W76" s="43"/>
      <c r="X76" s="33"/>
      <c r="Y76" s="172">
        <v>0</v>
      </c>
      <c r="Z76" s="172">
        <f t="shared" ref="Z76:AA78" si="16">Z77</f>
        <v>42000</v>
      </c>
      <c r="AA76" s="38">
        <f t="shared" si="16"/>
        <v>42000</v>
      </c>
      <c r="AB76" s="154">
        <f t="shared" si="0"/>
        <v>1</v>
      </c>
    </row>
    <row r="77" spans="1:28" ht="76.5">
      <c r="A77" s="29"/>
      <c r="B77" s="30"/>
      <c r="C77" s="30"/>
      <c r="D77" s="30"/>
      <c r="E77" s="31"/>
      <c r="F77" s="218" t="s">
        <v>19</v>
      </c>
      <c r="G77" s="218"/>
      <c r="H77" s="218"/>
      <c r="I77" s="218"/>
      <c r="J77" s="219"/>
      <c r="K77" s="76" t="s">
        <v>81</v>
      </c>
      <c r="L77" s="45" t="s">
        <v>8</v>
      </c>
      <c r="M77" s="46" t="s">
        <v>8</v>
      </c>
      <c r="N77" s="77" t="s">
        <v>82</v>
      </c>
      <c r="O77" s="45" t="s">
        <v>8</v>
      </c>
      <c r="P77" s="32">
        <f>P78</f>
        <v>0</v>
      </c>
      <c r="Q77" s="32">
        <f t="shared" si="15"/>
        <v>42000</v>
      </c>
      <c r="R77" s="32">
        <f t="shared" si="15"/>
        <v>42000</v>
      </c>
      <c r="S77" s="49" t="s">
        <v>12</v>
      </c>
      <c r="T77" s="50" t="s">
        <v>27</v>
      </c>
      <c r="U77" s="30" t="s">
        <v>28</v>
      </c>
      <c r="V77" s="51">
        <v>2319</v>
      </c>
      <c r="W77" s="51"/>
      <c r="X77" s="33"/>
      <c r="Y77" s="173">
        <f>Y78</f>
        <v>0</v>
      </c>
      <c r="Z77" s="173">
        <f t="shared" si="16"/>
        <v>42000</v>
      </c>
      <c r="AA77" s="32">
        <f t="shared" si="16"/>
        <v>42000</v>
      </c>
      <c r="AB77" s="154">
        <f t="shared" ref="AB77:AB140" si="17">AA77/R77</f>
        <v>1</v>
      </c>
    </row>
    <row r="78" spans="1:28" ht="45">
      <c r="A78" s="29"/>
      <c r="B78" s="30"/>
      <c r="C78" s="30"/>
      <c r="D78" s="30"/>
      <c r="E78" s="31"/>
      <c r="F78" s="218" t="s">
        <v>83</v>
      </c>
      <c r="G78" s="218"/>
      <c r="H78" s="218"/>
      <c r="I78" s="218"/>
      <c r="J78" s="219"/>
      <c r="K78" s="73" t="s">
        <v>94</v>
      </c>
      <c r="L78" s="45" t="s">
        <v>8</v>
      </c>
      <c r="M78" s="46" t="s">
        <v>8</v>
      </c>
      <c r="N78" s="74" t="s">
        <v>95</v>
      </c>
      <c r="O78" s="45" t="s">
        <v>8</v>
      </c>
      <c r="P78" s="32">
        <v>0</v>
      </c>
      <c r="Q78" s="32">
        <f t="shared" si="15"/>
        <v>42000</v>
      </c>
      <c r="R78" s="32">
        <f t="shared" si="15"/>
        <v>42000</v>
      </c>
      <c r="S78" s="49" t="s">
        <v>12</v>
      </c>
      <c r="T78" s="50" t="s">
        <v>52</v>
      </c>
      <c r="U78" s="30" t="s">
        <v>86</v>
      </c>
      <c r="V78" s="51">
        <v>1220</v>
      </c>
      <c r="W78" s="51"/>
      <c r="X78" s="33"/>
      <c r="Y78" s="173">
        <v>0</v>
      </c>
      <c r="Z78" s="173">
        <f t="shared" si="16"/>
        <v>42000</v>
      </c>
      <c r="AA78" s="32">
        <f t="shared" si="16"/>
        <v>42000</v>
      </c>
      <c r="AB78" s="154">
        <f t="shared" si="17"/>
        <v>1</v>
      </c>
    </row>
    <row r="79" spans="1:28" ht="25.5">
      <c r="A79" s="29"/>
      <c r="B79" s="30"/>
      <c r="C79" s="30"/>
      <c r="D79" s="30"/>
      <c r="E79" s="30"/>
      <c r="F79" s="52"/>
      <c r="G79" s="52"/>
      <c r="H79" s="44"/>
      <c r="I79" s="220" t="s">
        <v>28</v>
      </c>
      <c r="J79" s="221"/>
      <c r="K79" s="73" t="s">
        <v>102</v>
      </c>
      <c r="L79" s="54" t="s">
        <v>8</v>
      </c>
      <c r="M79" s="55" t="s">
        <v>8</v>
      </c>
      <c r="N79" s="74" t="s">
        <v>103</v>
      </c>
      <c r="O79" s="54" t="s">
        <v>8</v>
      </c>
      <c r="P79" s="57">
        <f>P82</f>
        <v>0</v>
      </c>
      <c r="Q79" s="57">
        <f>Q80</f>
        <v>42000</v>
      </c>
      <c r="R79" s="57">
        <f>P79+Q79</f>
        <v>42000</v>
      </c>
      <c r="S79" s="59" t="s">
        <v>12</v>
      </c>
      <c r="T79" s="60" t="s">
        <v>27</v>
      </c>
      <c r="U79" s="61" t="s">
        <v>28</v>
      </c>
      <c r="V79" s="62">
        <v>2319</v>
      </c>
      <c r="W79" s="62"/>
      <c r="X79" s="33"/>
      <c r="Y79" s="174">
        <f>Y82</f>
        <v>0</v>
      </c>
      <c r="Z79" s="174">
        <f>Z80</f>
        <v>42000</v>
      </c>
      <c r="AA79" s="57">
        <f>Y79+Z79</f>
        <v>42000</v>
      </c>
      <c r="AB79" s="154">
        <f t="shared" si="17"/>
        <v>1</v>
      </c>
    </row>
    <row r="80" spans="1:28" ht="25.5">
      <c r="A80" s="29"/>
      <c r="B80" s="30"/>
      <c r="C80" s="30"/>
      <c r="D80" s="30"/>
      <c r="E80" s="30"/>
      <c r="F80" s="52"/>
      <c r="G80" s="52"/>
      <c r="H80" s="52"/>
      <c r="I80" s="52"/>
      <c r="J80" s="31">
        <v>200</v>
      </c>
      <c r="K80" s="78" t="s">
        <v>104</v>
      </c>
      <c r="L80" s="63" t="s">
        <v>8</v>
      </c>
      <c r="M80" s="64" t="s">
        <v>8</v>
      </c>
      <c r="N80" s="56" t="s">
        <v>105</v>
      </c>
      <c r="O80" s="63"/>
      <c r="P80" s="66">
        <v>0</v>
      </c>
      <c r="Q80" s="66">
        <f>Q82+Q81</f>
        <v>42000</v>
      </c>
      <c r="R80" s="67">
        <f>P80+Q80</f>
        <v>42000</v>
      </c>
      <c r="S80" s="49" t="s">
        <v>12</v>
      </c>
      <c r="T80" s="50" t="s">
        <v>52</v>
      </c>
      <c r="U80" s="30" t="s">
        <v>90</v>
      </c>
      <c r="V80" s="51">
        <v>244</v>
      </c>
      <c r="W80" s="51"/>
      <c r="X80" s="33"/>
      <c r="Y80" s="166">
        <v>0</v>
      </c>
      <c r="Z80" s="166">
        <f>Z82+Z81</f>
        <v>42000</v>
      </c>
      <c r="AA80" s="66">
        <f>Y80+Z80</f>
        <v>42000</v>
      </c>
      <c r="AB80" s="154">
        <f t="shared" si="17"/>
        <v>1</v>
      </c>
    </row>
    <row r="81" spans="1:28" ht="67.5">
      <c r="A81" s="29"/>
      <c r="B81" s="30"/>
      <c r="C81" s="30"/>
      <c r="D81" s="30"/>
      <c r="E81" s="30"/>
      <c r="F81" s="52"/>
      <c r="G81" s="44"/>
      <c r="H81" s="220" t="s">
        <v>91</v>
      </c>
      <c r="I81" s="220"/>
      <c r="J81" s="221"/>
      <c r="K81" s="53" t="s">
        <v>24</v>
      </c>
      <c r="L81" s="54"/>
      <c r="M81" s="55"/>
      <c r="N81" s="75"/>
      <c r="O81" s="54">
        <v>100</v>
      </c>
      <c r="P81" s="57">
        <v>0</v>
      </c>
      <c r="Q81" s="57">
        <v>35700</v>
      </c>
      <c r="R81" s="58">
        <f>Q81</f>
        <v>35700</v>
      </c>
      <c r="S81" s="59" t="s">
        <v>12</v>
      </c>
      <c r="T81" s="60" t="s">
        <v>52</v>
      </c>
      <c r="U81" s="61" t="s">
        <v>90</v>
      </c>
      <c r="V81" s="62">
        <v>244</v>
      </c>
      <c r="W81" s="62"/>
      <c r="X81" s="33"/>
      <c r="Y81" s="174">
        <v>0</v>
      </c>
      <c r="Z81" s="174">
        <v>35700</v>
      </c>
      <c r="AA81" s="57">
        <f>Z81</f>
        <v>35700</v>
      </c>
      <c r="AB81" s="154">
        <f t="shared" si="17"/>
        <v>1</v>
      </c>
    </row>
    <row r="82" spans="1:28" ht="25.5">
      <c r="A82" s="29"/>
      <c r="B82" s="30"/>
      <c r="C82" s="30"/>
      <c r="D82" s="30"/>
      <c r="E82" s="30"/>
      <c r="F82" s="52"/>
      <c r="G82" s="44"/>
      <c r="H82" s="220" t="s">
        <v>91</v>
      </c>
      <c r="I82" s="220"/>
      <c r="J82" s="221"/>
      <c r="K82" s="53" t="s">
        <v>70</v>
      </c>
      <c r="L82" s="54"/>
      <c r="M82" s="55"/>
      <c r="N82" s="75"/>
      <c r="O82" s="54">
        <v>200</v>
      </c>
      <c r="P82" s="57">
        <v>0</v>
      </c>
      <c r="Q82" s="57">
        <v>6300</v>
      </c>
      <c r="R82" s="58">
        <f>Q82</f>
        <v>6300</v>
      </c>
      <c r="S82" s="59" t="s">
        <v>12</v>
      </c>
      <c r="T82" s="60" t="s">
        <v>52</v>
      </c>
      <c r="U82" s="61" t="s">
        <v>90</v>
      </c>
      <c r="V82" s="62">
        <v>244</v>
      </c>
      <c r="W82" s="62"/>
      <c r="X82" s="33"/>
      <c r="Y82" s="174">
        <v>0</v>
      </c>
      <c r="Z82" s="174">
        <v>6300</v>
      </c>
      <c r="AA82" s="57">
        <f>Z82</f>
        <v>6300</v>
      </c>
      <c r="AB82" s="154">
        <f t="shared" si="17"/>
        <v>1</v>
      </c>
    </row>
    <row r="83" spans="1:28" ht="66.599999999999994" customHeight="1">
      <c r="A83" s="29"/>
      <c r="B83" s="30"/>
      <c r="C83" s="30"/>
      <c r="D83" s="31"/>
      <c r="E83" s="222">
        <v>104</v>
      </c>
      <c r="F83" s="222"/>
      <c r="G83" s="222"/>
      <c r="H83" s="222"/>
      <c r="I83" s="222"/>
      <c r="J83" s="223"/>
      <c r="K83" s="34" t="s">
        <v>108</v>
      </c>
      <c r="L83" s="35" t="s">
        <v>8</v>
      </c>
      <c r="M83" s="36" t="s">
        <v>109</v>
      </c>
      <c r="N83" s="37" t="s">
        <v>8</v>
      </c>
      <c r="O83" s="35" t="s">
        <v>8</v>
      </c>
      <c r="P83" s="38">
        <v>0</v>
      </c>
      <c r="Q83" s="38">
        <f t="shared" ref="Q83:R85" si="18">Q84</f>
        <v>19215</v>
      </c>
      <c r="R83" s="38">
        <f t="shared" si="18"/>
        <v>19215</v>
      </c>
      <c r="S83" s="40" t="s">
        <v>12</v>
      </c>
      <c r="T83" s="41" t="s">
        <v>27</v>
      </c>
      <c r="U83" s="42" t="s">
        <v>28</v>
      </c>
      <c r="V83" s="43">
        <v>2319</v>
      </c>
      <c r="W83" s="43"/>
      <c r="X83" s="33"/>
      <c r="Y83" s="172">
        <v>0</v>
      </c>
      <c r="Z83" s="172">
        <f t="shared" ref="Z83:AA85" si="19">Z84</f>
        <v>19215</v>
      </c>
      <c r="AA83" s="38">
        <f t="shared" si="19"/>
        <v>19215</v>
      </c>
      <c r="AB83" s="154">
        <f t="shared" si="17"/>
        <v>1</v>
      </c>
    </row>
    <row r="84" spans="1:28" ht="25.5">
      <c r="A84" s="29"/>
      <c r="B84" s="30"/>
      <c r="C84" s="30"/>
      <c r="D84" s="30"/>
      <c r="E84" s="31"/>
      <c r="F84" s="218" t="s">
        <v>19</v>
      </c>
      <c r="G84" s="218"/>
      <c r="H84" s="218"/>
      <c r="I84" s="218"/>
      <c r="J84" s="219"/>
      <c r="K84" s="76" t="s">
        <v>55</v>
      </c>
      <c r="L84" s="45" t="s">
        <v>8</v>
      </c>
      <c r="M84" s="46" t="s">
        <v>8</v>
      </c>
      <c r="N84" s="77" t="s">
        <v>56</v>
      </c>
      <c r="O84" s="45" t="s">
        <v>8</v>
      </c>
      <c r="P84" s="32">
        <f>P85</f>
        <v>0</v>
      </c>
      <c r="Q84" s="32">
        <f t="shared" si="18"/>
        <v>19215</v>
      </c>
      <c r="R84" s="32">
        <f t="shared" si="18"/>
        <v>19215</v>
      </c>
      <c r="S84" s="49" t="s">
        <v>12</v>
      </c>
      <c r="T84" s="50" t="s">
        <v>27</v>
      </c>
      <c r="U84" s="30" t="s">
        <v>28</v>
      </c>
      <c r="V84" s="51">
        <v>2319</v>
      </c>
      <c r="W84" s="51"/>
      <c r="X84" s="33"/>
      <c r="Y84" s="173">
        <f>Y85</f>
        <v>0</v>
      </c>
      <c r="Z84" s="173">
        <f t="shared" si="19"/>
        <v>19215</v>
      </c>
      <c r="AA84" s="32">
        <f t="shared" si="19"/>
        <v>19215</v>
      </c>
      <c r="AB84" s="154">
        <f t="shared" si="17"/>
        <v>1</v>
      </c>
    </row>
    <row r="85" spans="1:28" ht="45">
      <c r="A85" s="29"/>
      <c r="B85" s="30"/>
      <c r="C85" s="30"/>
      <c r="D85" s="30"/>
      <c r="E85" s="31"/>
      <c r="F85" s="218" t="s">
        <v>83</v>
      </c>
      <c r="G85" s="218"/>
      <c r="H85" s="218"/>
      <c r="I85" s="218"/>
      <c r="J85" s="219"/>
      <c r="K85" s="73" t="s">
        <v>59</v>
      </c>
      <c r="L85" s="45" t="s">
        <v>8</v>
      </c>
      <c r="M85" s="46" t="s">
        <v>8</v>
      </c>
      <c r="N85" s="74" t="s">
        <v>60</v>
      </c>
      <c r="O85" s="45" t="s">
        <v>8</v>
      </c>
      <c r="P85" s="32">
        <v>0</v>
      </c>
      <c r="Q85" s="32">
        <f t="shared" si="18"/>
        <v>19215</v>
      </c>
      <c r="R85" s="32">
        <f t="shared" si="18"/>
        <v>19215</v>
      </c>
      <c r="S85" s="49" t="s">
        <v>12</v>
      </c>
      <c r="T85" s="50" t="s">
        <v>52</v>
      </c>
      <c r="U85" s="30" t="s">
        <v>86</v>
      </c>
      <c r="V85" s="51">
        <v>1220</v>
      </c>
      <c r="W85" s="51"/>
      <c r="X85" s="33"/>
      <c r="Y85" s="173">
        <v>0</v>
      </c>
      <c r="Z85" s="173">
        <f t="shared" si="19"/>
        <v>19215</v>
      </c>
      <c r="AA85" s="32">
        <f t="shared" si="19"/>
        <v>19215</v>
      </c>
      <c r="AB85" s="154">
        <f t="shared" si="17"/>
        <v>1</v>
      </c>
    </row>
    <row r="86" spans="1:28" ht="25.5">
      <c r="A86" s="29"/>
      <c r="B86" s="30"/>
      <c r="C86" s="30"/>
      <c r="D86" s="30"/>
      <c r="E86" s="30"/>
      <c r="F86" s="52"/>
      <c r="G86" s="52"/>
      <c r="H86" s="44"/>
      <c r="I86" s="220" t="s">
        <v>28</v>
      </c>
      <c r="J86" s="221"/>
      <c r="K86" s="73" t="s">
        <v>110</v>
      </c>
      <c r="L86" s="54" t="s">
        <v>8</v>
      </c>
      <c r="M86" s="55" t="s">
        <v>8</v>
      </c>
      <c r="N86" s="74" t="s">
        <v>111</v>
      </c>
      <c r="O86" s="54" t="s">
        <v>8</v>
      </c>
      <c r="P86" s="57">
        <f>P88</f>
        <v>0</v>
      </c>
      <c r="Q86" s="57">
        <f>Q87</f>
        <v>19215</v>
      </c>
      <c r="R86" s="57">
        <f>R88</f>
        <v>19215</v>
      </c>
      <c r="S86" s="59" t="s">
        <v>12</v>
      </c>
      <c r="T86" s="60" t="s">
        <v>27</v>
      </c>
      <c r="U86" s="61" t="s">
        <v>28</v>
      </c>
      <c r="V86" s="62">
        <v>2319</v>
      </c>
      <c r="W86" s="62"/>
      <c r="X86" s="33"/>
      <c r="Y86" s="174">
        <f>Y88</f>
        <v>0</v>
      </c>
      <c r="Z86" s="174">
        <f>Z87</f>
        <v>19215</v>
      </c>
      <c r="AA86" s="57">
        <f>AA88</f>
        <v>19215</v>
      </c>
      <c r="AB86" s="154">
        <f t="shared" si="17"/>
        <v>1</v>
      </c>
    </row>
    <row r="87" spans="1:28" ht="33.75">
      <c r="A87" s="29"/>
      <c r="B87" s="30"/>
      <c r="C87" s="30"/>
      <c r="D87" s="30"/>
      <c r="E87" s="30"/>
      <c r="F87" s="52"/>
      <c r="G87" s="52"/>
      <c r="H87" s="52"/>
      <c r="I87" s="52"/>
      <c r="J87" s="31">
        <v>200</v>
      </c>
      <c r="K87" s="53" t="s">
        <v>112</v>
      </c>
      <c r="L87" s="63" t="s">
        <v>8</v>
      </c>
      <c r="M87" s="64" t="s">
        <v>8</v>
      </c>
      <c r="N87" s="56" t="s">
        <v>113</v>
      </c>
      <c r="O87" s="63"/>
      <c r="P87" s="66">
        <v>0</v>
      </c>
      <c r="Q87" s="66">
        <f>Q88</f>
        <v>19215</v>
      </c>
      <c r="R87" s="67">
        <f>Q87</f>
        <v>19215</v>
      </c>
      <c r="S87" s="49" t="s">
        <v>12</v>
      </c>
      <c r="T87" s="50" t="s">
        <v>52</v>
      </c>
      <c r="U87" s="30" t="s">
        <v>90</v>
      </c>
      <c r="V87" s="51">
        <v>244</v>
      </c>
      <c r="W87" s="51"/>
      <c r="X87" s="33"/>
      <c r="Y87" s="166">
        <v>0</v>
      </c>
      <c r="Z87" s="166">
        <f>Z88</f>
        <v>19215</v>
      </c>
      <c r="AA87" s="66">
        <f>Z87</f>
        <v>19215</v>
      </c>
      <c r="AB87" s="154">
        <f t="shared" si="17"/>
        <v>1</v>
      </c>
    </row>
    <row r="88" spans="1:28" ht="25.5">
      <c r="A88" s="29"/>
      <c r="B88" s="30"/>
      <c r="C88" s="30"/>
      <c r="D88" s="30"/>
      <c r="E88" s="30"/>
      <c r="F88" s="52"/>
      <c r="G88" s="44"/>
      <c r="H88" s="220" t="s">
        <v>91</v>
      </c>
      <c r="I88" s="220"/>
      <c r="J88" s="221"/>
      <c r="K88" s="53" t="s">
        <v>70</v>
      </c>
      <c r="L88" s="54"/>
      <c r="M88" s="55"/>
      <c r="N88" s="75"/>
      <c r="O88" s="54">
        <v>200</v>
      </c>
      <c r="P88" s="57">
        <v>0</v>
      </c>
      <c r="Q88" s="57">
        <v>19215</v>
      </c>
      <c r="R88" s="58">
        <f>Q88</f>
        <v>19215</v>
      </c>
      <c r="S88" s="59" t="s">
        <v>12</v>
      </c>
      <c r="T88" s="60" t="s">
        <v>52</v>
      </c>
      <c r="U88" s="61" t="s">
        <v>90</v>
      </c>
      <c r="V88" s="62">
        <v>244</v>
      </c>
      <c r="W88" s="62"/>
      <c r="X88" s="33"/>
      <c r="Y88" s="174">
        <v>0</v>
      </c>
      <c r="Z88" s="174">
        <v>19215</v>
      </c>
      <c r="AA88" s="57">
        <f>Z88</f>
        <v>19215</v>
      </c>
      <c r="AB88" s="154">
        <f t="shared" si="17"/>
        <v>1</v>
      </c>
    </row>
    <row r="89" spans="1:28" ht="66.599999999999994" customHeight="1">
      <c r="A89" s="29"/>
      <c r="B89" s="30"/>
      <c r="C89" s="30"/>
      <c r="D89" s="31"/>
      <c r="E89" s="222">
        <v>104</v>
      </c>
      <c r="F89" s="222"/>
      <c r="G89" s="222"/>
      <c r="H89" s="222"/>
      <c r="I89" s="222"/>
      <c r="J89" s="223"/>
      <c r="K89" s="34" t="s">
        <v>114</v>
      </c>
      <c r="L89" s="35" t="s">
        <v>8</v>
      </c>
      <c r="M89" s="36" t="s">
        <v>115</v>
      </c>
      <c r="N89" s="37" t="s">
        <v>8</v>
      </c>
      <c r="O89" s="35" t="s">
        <v>8</v>
      </c>
      <c r="P89" s="38">
        <f>P90+P105</f>
        <v>12592078.800000001</v>
      </c>
      <c r="Q89" s="38">
        <f t="shared" ref="P89:Q91" si="20">Q90</f>
        <v>4519721.8499999996</v>
      </c>
      <c r="R89" s="38">
        <f>P89+Q89</f>
        <v>17111800.649999999</v>
      </c>
      <c r="S89" s="40" t="s">
        <v>12</v>
      </c>
      <c r="T89" s="41" t="s">
        <v>27</v>
      </c>
      <c r="U89" s="42" t="s">
        <v>28</v>
      </c>
      <c r="V89" s="43">
        <v>2319</v>
      </c>
      <c r="W89" s="43"/>
      <c r="X89" s="33"/>
      <c r="Y89" s="172">
        <f>Y90+Y105</f>
        <v>12550288.510000002</v>
      </c>
      <c r="Z89" s="172">
        <f t="shared" ref="Y89:Z91" si="21">Z90</f>
        <v>4519714.8499999996</v>
      </c>
      <c r="AA89" s="38">
        <f>Y89+Z89</f>
        <v>17070003.359999999</v>
      </c>
      <c r="AB89" s="154">
        <f t="shared" si="17"/>
        <v>0.99755739966500845</v>
      </c>
    </row>
    <row r="90" spans="1:28" ht="51">
      <c r="A90" s="29"/>
      <c r="B90" s="30"/>
      <c r="C90" s="30"/>
      <c r="D90" s="30"/>
      <c r="E90" s="31"/>
      <c r="F90" s="218" t="s">
        <v>19</v>
      </c>
      <c r="G90" s="218"/>
      <c r="H90" s="218"/>
      <c r="I90" s="218"/>
      <c r="J90" s="219"/>
      <c r="K90" s="76" t="s">
        <v>116</v>
      </c>
      <c r="L90" s="45" t="s">
        <v>8</v>
      </c>
      <c r="M90" s="46" t="s">
        <v>8</v>
      </c>
      <c r="N90" s="77" t="s">
        <v>117</v>
      </c>
      <c r="O90" s="45" t="s">
        <v>8</v>
      </c>
      <c r="P90" s="32">
        <f>P91+P112+P108</f>
        <v>11487024</v>
      </c>
      <c r="Q90" s="32">
        <f>Q91+Q112+Q108</f>
        <v>4519721.8499999996</v>
      </c>
      <c r="R90" s="79">
        <f t="shared" ref="R90:R209" si="22">P90+Q90</f>
        <v>16006745.85</v>
      </c>
      <c r="S90" s="49" t="s">
        <v>12</v>
      </c>
      <c r="T90" s="50" t="s">
        <v>27</v>
      </c>
      <c r="U90" s="30" t="s">
        <v>28</v>
      </c>
      <c r="V90" s="51">
        <v>2319</v>
      </c>
      <c r="W90" s="51"/>
      <c r="X90" s="33"/>
      <c r="Y90" s="173">
        <f>Y91+Y112+Y108</f>
        <v>11445233.710000001</v>
      </c>
      <c r="Z90" s="173">
        <f>Z91+Z112+Z108</f>
        <v>4519714.8499999996</v>
      </c>
      <c r="AA90" s="79">
        <f t="shared" ref="AA90:AA100" si="23">Y90+Z90</f>
        <v>15964948.560000001</v>
      </c>
      <c r="AB90" s="154">
        <f t="shared" si="17"/>
        <v>0.99738877031023776</v>
      </c>
    </row>
    <row r="91" spans="1:28" ht="45">
      <c r="A91" s="29"/>
      <c r="B91" s="30"/>
      <c r="C91" s="30"/>
      <c r="D91" s="30"/>
      <c r="E91" s="31"/>
      <c r="F91" s="218" t="s">
        <v>83</v>
      </c>
      <c r="G91" s="218"/>
      <c r="H91" s="218"/>
      <c r="I91" s="218"/>
      <c r="J91" s="219"/>
      <c r="K91" s="73" t="s">
        <v>118</v>
      </c>
      <c r="L91" s="45" t="s">
        <v>8</v>
      </c>
      <c r="M91" s="46" t="s">
        <v>8</v>
      </c>
      <c r="N91" s="74" t="s">
        <v>119</v>
      </c>
      <c r="O91" s="45" t="s">
        <v>8</v>
      </c>
      <c r="P91" s="32">
        <f t="shared" si="20"/>
        <v>10321881</v>
      </c>
      <c r="Q91" s="32">
        <f t="shared" si="20"/>
        <v>4307953</v>
      </c>
      <c r="R91" s="79">
        <f t="shared" si="22"/>
        <v>14629834</v>
      </c>
      <c r="S91" s="49" t="s">
        <v>12</v>
      </c>
      <c r="T91" s="50" t="s">
        <v>52</v>
      </c>
      <c r="U91" s="30" t="s">
        <v>86</v>
      </c>
      <c r="V91" s="51">
        <v>1220</v>
      </c>
      <c r="W91" s="51"/>
      <c r="X91" s="33"/>
      <c r="Y91" s="173">
        <f t="shared" si="21"/>
        <v>10280091.99</v>
      </c>
      <c r="Z91" s="173">
        <f t="shared" si="21"/>
        <v>4307946</v>
      </c>
      <c r="AA91" s="79">
        <f t="shared" si="23"/>
        <v>14588037.99</v>
      </c>
      <c r="AB91" s="154">
        <f t="shared" si="17"/>
        <v>0.99714309745414753</v>
      </c>
    </row>
    <row r="92" spans="1:28" ht="25.5">
      <c r="A92" s="29"/>
      <c r="B92" s="30"/>
      <c r="C92" s="30"/>
      <c r="D92" s="30"/>
      <c r="E92" s="30"/>
      <c r="F92" s="52"/>
      <c r="G92" s="52"/>
      <c r="H92" s="44"/>
      <c r="I92" s="220" t="s">
        <v>28</v>
      </c>
      <c r="J92" s="221"/>
      <c r="K92" s="73" t="s">
        <v>120</v>
      </c>
      <c r="L92" s="54" t="s">
        <v>8</v>
      </c>
      <c r="M92" s="55" t="s">
        <v>8</v>
      </c>
      <c r="N92" s="74" t="s">
        <v>121</v>
      </c>
      <c r="O92" s="54" t="s">
        <v>8</v>
      </c>
      <c r="P92" s="57">
        <f>P93+P95+P97+P101</f>
        <v>10321881</v>
      </c>
      <c r="Q92" s="57">
        <f>Q93+Q95+Q97+Q99+Q103</f>
        <v>4307953</v>
      </c>
      <c r="R92" s="79">
        <f t="shared" si="22"/>
        <v>14629834</v>
      </c>
      <c r="S92" s="59" t="s">
        <v>12</v>
      </c>
      <c r="T92" s="60" t="s">
        <v>27</v>
      </c>
      <c r="U92" s="61" t="s">
        <v>28</v>
      </c>
      <c r="V92" s="62">
        <v>2319</v>
      </c>
      <c r="W92" s="62"/>
      <c r="X92" s="33"/>
      <c r="Y92" s="174">
        <f>Y93+Y95+Y97+Y101</f>
        <v>10280091.99</v>
      </c>
      <c r="Z92" s="174">
        <f>Z93+Z95+Z97+Z99+Z103</f>
        <v>4307946</v>
      </c>
      <c r="AA92" s="79">
        <f t="shared" si="23"/>
        <v>14588037.99</v>
      </c>
      <c r="AB92" s="154">
        <f t="shared" si="17"/>
        <v>0.99714309745414753</v>
      </c>
    </row>
    <row r="93" spans="1:28" ht="33.75">
      <c r="A93" s="29"/>
      <c r="B93" s="30"/>
      <c r="C93" s="30"/>
      <c r="D93" s="30"/>
      <c r="E93" s="30"/>
      <c r="F93" s="52"/>
      <c r="G93" s="52"/>
      <c r="H93" s="52"/>
      <c r="I93" s="52"/>
      <c r="J93" s="31">
        <v>200</v>
      </c>
      <c r="K93" s="53" t="s">
        <v>122</v>
      </c>
      <c r="L93" s="63" t="s">
        <v>8</v>
      </c>
      <c r="M93" s="64" t="s">
        <v>8</v>
      </c>
      <c r="N93" s="56" t="s">
        <v>123</v>
      </c>
      <c r="O93" s="63"/>
      <c r="P93" s="66">
        <f>P94</f>
        <v>0</v>
      </c>
      <c r="Q93" s="66">
        <f>Q94</f>
        <v>2388530</v>
      </c>
      <c r="R93" s="79">
        <f t="shared" si="22"/>
        <v>2388530</v>
      </c>
      <c r="S93" s="49" t="s">
        <v>12</v>
      </c>
      <c r="T93" s="50" t="s">
        <v>52</v>
      </c>
      <c r="U93" s="30" t="s">
        <v>90</v>
      </c>
      <c r="V93" s="51">
        <v>244</v>
      </c>
      <c r="W93" s="51"/>
      <c r="X93" s="33"/>
      <c r="Y93" s="166">
        <f>Y94</f>
        <v>0</v>
      </c>
      <c r="Z93" s="166">
        <f>Z94</f>
        <v>2388530</v>
      </c>
      <c r="AA93" s="79">
        <f t="shared" si="23"/>
        <v>2388530</v>
      </c>
      <c r="AB93" s="154">
        <f t="shared" si="17"/>
        <v>1</v>
      </c>
    </row>
    <row r="94" spans="1:28" ht="25.5">
      <c r="A94" s="29"/>
      <c r="B94" s="30"/>
      <c r="C94" s="30"/>
      <c r="D94" s="30"/>
      <c r="E94" s="30"/>
      <c r="F94" s="52"/>
      <c r="G94" s="44"/>
      <c r="H94" s="220" t="s">
        <v>91</v>
      </c>
      <c r="I94" s="220"/>
      <c r="J94" s="221"/>
      <c r="K94" s="53" t="s">
        <v>70</v>
      </c>
      <c r="L94" s="54"/>
      <c r="M94" s="55"/>
      <c r="N94" s="75"/>
      <c r="O94" s="54">
        <v>200</v>
      </c>
      <c r="P94" s="57">
        <v>0</v>
      </c>
      <c r="Q94" s="57">
        <v>2388530</v>
      </c>
      <c r="R94" s="79">
        <f t="shared" si="22"/>
        <v>2388530</v>
      </c>
      <c r="S94" s="59" t="s">
        <v>12</v>
      </c>
      <c r="T94" s="60" t="s">
        <v>52</v>
      </c>
      <c r="U94" s="61" t="s">
        <v>90</v>
      </c>
      <c r="V94" s="62">
        <v>244</v>
      </c>
      <c r="W94" s="62"/>
      <c r="X94" s="33"/>
      <c r="Y94" s="174">
        <v>0</v>
      </c>
      <c r="Z94" s="174">
        <v>2388530</v>
      </c>
      <c r="AA94" s="79">
        <f t="shared" si="23"/>
        <v>2388530</v>
      </c>
      <c r="AB94" s="154">
        <f t="shared" si="17"/>
        <v>1</v>
      </c>
    </row>
    <row r="95" spans="1:28" ht="33.75">
      <c r="A95" s="29"/>
      <c r="B95" s="30"/>
      <c r="C95" s="30"/>
      <c r="D95" s="30"/>
      <c r="E95" s="30"/>
      <c r="F95" s="52"/>
      <c r="G95" s="52"/>
      <c r="H95" s="52"/>
      <c r="I95" s="52"/>
      <c r="J95" s="31">
        <v>200</v>
      </c>
      <c r="K95" s="53" t="s">
        <v>124</v>
      </c>
      <c r="L95" s="63" t="s">
        <v>8</v>
      </c>
      <c r="M95" s="64" t="s">
        <v>8</v>
      </c>
      <c r="N95" s="56" t="s">
        <v>125</v>
      </c>
      <c r="O95" s="63"/>
      <c r="P95" s="66">
        <v>0</v>
      </c>
      <c r="Q95" s="66">
        <f>Q96</f>
        <v>1251600.19</v>
      </c>
      <c r="R95" s="79">
        <f t="shared" si="22"/>
        <v>1251600.19</v>
      </c>
      <c r="S95" s="49" t="s">
        <v>12</v>
      </c>
      <c r="T95" s="50" t="s">
        <v>52</v>
      </c>
      <c r="U95" s="30" t="s">
        <v>90</v>
      </c>
      <c r="V95" s="51">
        <v>244</v>
      </c>
      <c r="W95" s="51"/>
      <c r="X95" s="33"/>
      <c r="Y95" s="166">
        <v>0</v>
      </c>
      <c r="Z95" s="166">
        <f>Z96</f>
        <v>1251593.19</v>
      </c>
      <c r="AA95" s="79">
        <f t="shared" si="23"/>
        <v>1251593.19</v>
      </c>
      <c r="AB95" s="154">
        <f t="shared" si="17"/>
        <v>0.99999440715968568</v>
      </c>
    </row>
    <row r="96" spans="1:28" ht="25.5">
      <c r="A96" s="29"/>
      <c r="B96" s="30"/>
      <c r="C96" s="30"/>
      <c r="D96" s="30"/>
      <c r="E96" s="30"/>
      <c r="F96" s="52"/>
      <c r="G96" s="44"/>
      <c r="H96" s="220" t="s">
        <v>91</v>
      </c>
      <c r="I96" s="220"/>
      <c r="J96" s="221"/>
      <c r="K96" s="53" t="s">
        <v>70</v>
      </c>
      <c r="L96" s="54"/>
      <c r="M96" s="55"/>
      <c r="N96" s="75"/>
      <c r="O96" s="54">
        <v>200</v>
      </c>
      <c r="P96" s="57">
        <v>0</v>
      </c>
      <c r="Q96" s="57">
        <v>1251600.19</v>
      </c>
      <c r="R96" s="79">
        <f t="shared" si="22"/>
        <v>1251600.19</v>
      </c>
      <c r="S96" s="59" t="s">
        <v>12</v>
      </c>
      <c r="T96" s="60" t="s">
        <v>52</v>
      </c>
      <c r="U96" s="61" t="s">
        <v>90</v>
      </c>
      <c r="V96" s="62">
        <v>244</v>
      </c>
      <c r="W96" s="62"/>
      <c r="X96" s="33"/>
      <c r="Y96" s="174">
        <v>0</v>
      </c>
      <c r="Z96" s="174">
        <v>1251593.19</v>
      </c>
      <c r="AA96" s="79">
        <f t="shared" si="23"/>
        <v>1251593.19</v>
      </c>
      <c r="AB96" s="154">
        <f t="shared" si="17"/>
        <v>0.99999440715968568</v>
      </c>
    </row>
    <row r="97" spans="1:28" ht="25.5">
      <c r="A97" s="29"/>
      <c r="B97" s="30"/>
      <c r="C97" s="30"/>
      <c r="D97" s="30"/>
      <c r="E97" s="30"/>
      <c r="F97" s="52"/>
      <c r="G97" s="52"/>
      <c r="H97" s="52"/>
      <c r="I97" s="52"/>
      <c r="J97" s="31">
        <v>200</v>
      </c>
      <c r="K97" s="53" t="s">
        <v>126</v>
      </c>
      <c r="L97" s="63" t="s">
        <v>8</v>
      </c>
      <c r="M97" s="64" t="s">
        <v>8</v>
      </c>
      <c r="N97" s="56" t="s">
        <v>127</v>
      </c>
      <c r="O97" s="63"/>
      <c r="P97" s="66">
        <f>P98</f>
        <v>3527269</v>
      </c>
      <c r="Q97" s="66">
        <f>Q98</f>
        <v>0</v>
      </c>
      <c r="R97" s="79">
        <f t="shared" si="22"/>
        <v>3527269</v>
      </c>
      <c r="S97" s="49" t="s">
        <v>12</v>
      </c>
      <c r="T97" s="50" t="s">
        <v>52</v>
      </c>
      <c r="U97" s="30" t="s">
        <v>90</v>
      </c>
      <c r="V97" s="51">
        <v>244</v>
      </c>
      <c r="W97" s="51"/>
      <c r="X97" s="33"/>
      <c r="Y97" s="166">
        <f>Y98</f>
        <v>3527268.23</v>
      </c>
      <c r="Z97" s="166">
        <f>Z98</f>
        <v>0</v>
      </c>
      <c r="AA97" s="79">
        <f t="shared" si="23"/>
        <v>3527268.23</v>
      </c>
      <c r="AB97" s="154">
        <f t="shared" si="17"/>
        <v>0.99999978170080028</v>
      </c>
    </row>
    <row r="98" spans="1:28" ht="25.5">
      <c r="A98" s="29"/>
      <c r="B98" s="30"/>
      <c r="C98" s="30"/>
      <c r="D98" s="30"/>
      <c r="E98" s="30"/>
      <c r="F98" s="52"/>
      <c r="G98" s="44"/>
      <c r="H98" s="220" t="s">
        <v>91</v>
      </c>
      <c r="I98" s="220"/>
      <c r="J98" s="221"/>
      <c r="K98" s="53" t="s">
        <v>70</v>
      </c>
      <c r="L98" s="54"/>
      <c r="M98" s="55"/>
      <c r="N98" s="75"/>
      <c r="O98" s="54">
        <v>200</v>
      </c>
      <c r="P98" s="57">
        <v>3527269</v>
      </c>
      <c r="Q98" s="57">
        <v>0</v>
      </c>
      <c r="R98" s="79">
        <f t="shared" si="22"/>
        <v>3527269</v>
      </c>
      <c r="S98" s="59" t="s">
        <v>12</v>
      </c>
      <c r="T98" s="60" t="s">
        <v>52</v>
      </c>
      <c r="U98" s="61" t="s">
        <v>90</v>
      </c>
      <c r="V98" s="62">
        <v>244</v>
      </c>
      <c r="W98" s="62"/>
      <c r="X98" s="33"/>
      <c r="Y98" s="174">
        <v>3527268.23</v>
      </c>
      <c r="Z98" s="174">
        <v>0</v>
      </c>
      <c r="AA98" s="79">
        <f t="shared" si="23"/>
        <v>3527268.23</v>
      </c>
      <c r="AB98" s="154">
        <f t="shared" si="17"/>
        <v>0.99999978170080028</v>
      </c>
    </row>
    <row r="99" spans="1:28" ht="25.5">
      <c r="A99" s="29"/>
      <c r="B99" s="30"/>
      <c r="C99" s="30"/>
      <c r="D99" s="30"/>
      <c r="E99" s="30"/>
      <c r="F99" s="52"/>
      <c r="G99" s="52"/>
      <c r="H99" s="52"/>
      <c r="I99" s="52"/>
      <c r="J99" s="31">
        <v>200</v>
      </c>
      <c r="K99" s="53" t="s">
        <v>126</v>
      </c>
      <c r="L99" s="63" t="s">
        <v>8</v>
      </c>
      <c r="M99" s="64" t="s">
        <v>8</v>
      </c>
      <c r="N99" s="56" t="s">
        <v>128</v>
      </c>
      <c r="O99" s="63"/>
      <c r="P99" s="66">
        <v>0</v>
      </c>
      <c r="Q99" s="66">
        <f>Q100</f>
        <v>229140.97</v>
      </c>
      <c r="R99" s="79">
        <f t="shared" si="22"/>
        <v>229140.97</v>
      </c>
      <c r="S99" s="49" t="s">
        <v>12</v>
      </c>
      <c r="T99" s="50" t="s">
        <v>52</v>
      </c>
      <c r="U99" s="30" t="s">
        <v>90</v>
      </c>
      <c r="V99" s="51">
        <v>244</v>
      </c>
      <c r="W99" s="51"/>
      <c r="X99" s="33"/>
      <c r="Y99" s="166">
        <v>0</v>
      </c>
      <c r="Z99" s="166">
        <f>Z100</f>
        <v>229140.97</v>
      </c>
      <c r="AA99" s="79">
        <f t="shared" si="23"/>
        <v>229140.97</v>
      </c>
      <c r="AB99" s="154">
        <f t="shared" si="17"/>
        <v>1</v>
      </c>
    </row>
    <row r="100" spans="1:28" ht="25.5">
      <c r="A100" s="29"/>
      <c r="B100" s="30"/>
      <c r="C100" s="30"/>
      <c r="D100" s="30"/>
      <c r="E100" s="30"/>
      <c r="F100" s="52"/>
      <c r="G100" s="44"/>
      <c r="H100" s="220" t="s">
        <v>91</v>
      </c>
      <c r="I100" s="220"/>
      <c r="J100" s="221"/>
      <c r="K100" s="53" t="s">
        <v>70</v>
      </c>
      <c r="L100" s="54"/>
      <c r="M100" s="55"/>
      <c r="N100" s="75"/>
      <c r="O100" s="54">
        <v>200</v>
      </c>
      <c r="P100" s="57">
        <v>0</v>
      </c>
      <c r="Q100" s="57">
        <v>229140.97</v>
      </c>
      <c r="R100" s="79">
        <f t="shared" si="22"/>
        <v>229140.97</v>
      </c>
      <c r="S100" s="59" t="s">
        <v>12</v>
      </c>
      <c r="T100" s="60" t="s">
        <v>52</v>
      </c>
      <c r="U100" s="61" t="s">
        <v>90</v>
      </c>
      <c r="V100" s="62">
        <v>244</v>
      </c>
      <c r="W100" s="62"/>
      <c r="X100" s="33"/>
      <c r="Y100" s="174">
        <v>0</v>
      </c>
      <c r="Z100" s="174">
        <v>229140.97</v>
      </c>
      <c r="AA100" s="79">
        <f t="shared" si="23"/>
        <v>229140.97</v>
      </c>
      <c r="AB100" s="154">
        <f t="shared" si="17"/>
        <v>1</v>
      </c>
    </row>
    <row r="101" spans="1:28" ht="45">
      <c r="A101" s="29"/>
      <c r="B101" s="30"/>
      <c r="C101" s="30"/>
      <c r="D101" s="30"/>
      <c r="E101" s="30"/>
      <c r="F101" s="52"/>
      <c r="G101" s="52"/>
      <c r="H101" s="52"/>
      <c r="I101" s="52"/>
      <c r="J101" s="31">
        <v>200</v>
      </c>
      <c r="K101" s="80" t="s">
        <v>129</v>
      </c>
      <c r="L101" s="63" t="s">
        <v>8</v>
      </c>
      <c r="M101" s="64" t="s">
        <v>8</v>
      </c>
      <c r="N101" s="81" t="s">
        <v>130</v>
      </c>
      <c r="O101" s="63"/>
      <c r="P101" s="66">
        <f>P102</f>
        <v>6794612</v>
      </c>
      <c r="Q101" s="66">
        <f>Q102</f>
        <v>0</v>
      </c>
      <c r="R101" s="79">
        <f>P101+Q101</f>
        <v>6794612</v>
      </c>
      <c r="S101" s="49" t="s">
        <v>12</v>
      </c>
      <c r="T101" s="50" t="s">
        <v>52</v>
      </c>
      <c r="U101" s="30" t="s">
        <v>90</v>
      </c>
      <c r="V101" s="51">
        <v>244</v>
      </c>
      <c r="W101" s="51"/>
      <c r="X101" s="33"/>
      <c r="Y101" s="166">
        <f>Y102</f>
        <v>6752823.7599999998</v>
      </c>
      <c r="Z101" s="166">
        <f>Z102</f>
        <v>0</v>
      </c>
      <c r="AA101" s="79">
        <f>Y101+Z101</f>
        <v>6752823.7599999998</v>
      </c>
      <c r="AB101" s="154">
        <f t="shared" si="17"/>
        <v>0.99384979745716162</v>
      </c>
    </row>
    <row r="102" spans="1:28" ht="25.5">
      <c r="A102" s="29"/>
      <c r="B102" s="30"/>
      <c r="C102" s="30"/>
      <c r="D102" s="30"/>
      <c r="E102" s="30"/>
      <c r="F102" s="52"/>
      <c r="G102" s="44"/>
      <c r="H102" s="220" t="s">
        <v>91</v>
      </c>
      <c r="I102" s="220"/>
      <c r="J102" s="221"/>
      <c r="K102" s="53" t="s">
        <v>70</v>
      </c>
      <c r="L102" s="54"/>
      <c r="M102" s="55"/>
      <c r="N102" s="75"/>
      <c r="O102" s="54">
        <v>200</v>
      </c>
      <c r="P102" s="57">
        <v>6794612</v>
      </c>
      <c r="Q102" s="57">
        <v>0</v>
      </c>
      <c r="R102" s="79">
        <f>P102+Q102</f>
        <v>6794612</v>
      </c>
      <c r="S102" s="59" t="s">
        <v>12</v>
      </c>
      <c r="T102" s="60" t="s">
        <v>52</v>
      </c>
      <c r="U102" s="61" t="s">
        <v>90</v>
      </c>
      <c r="V102" s="62">
        <v>244</v>
      </c>
      <c r="W102" s="62"/>
      <c r="X102" s="33"/>
      <c r="Y102" s="174">
        <v>6752823.7599999998</v>
      </c>
      <c r="Z102" s="174">
        <v>0</v>
      </c>
      <c r="AA102" s="79">
        <f>Y102+Z102</f>
        <v>6752823.7599999998</v>
      </c>
      <c r="AB102" s="154">
        <f t="shared" si="17"/>
        <v>0.99384979745716162</v>
      </c>
    </row>
    <row r="103" spans="1:28" ht="45">
      <c r="A103" s="29"/>
      <c r="B103" s="30"/>
      <c r="C103" s="30"/>
      <c r="D103" s="30"/>
      <c r="E103" s="30"/>
      <c r="F103" s="52"/>
      <c r="G103" s="52"/>
      <c r="H103" s="52"/>
      <c r="I103" s="52"/>
      <c r="J103" s="31">
        <v>200</v>
      </c>
      <c r="K103" s="80" t="s">
        <v>129</v>
      </c>
      <c r="L103" s="63" t="s">
        <v>8</v>
      </c>
      <c r="M103" s="64" t="s">
        <v>8</v>
      </c>
      <c r="N103" s="81" t="s">
        <v>131</v>
      </c>
      <c r="O103" s="63"/>
      <c r="P103" s="66">
        <v>0</v>
      </c>
      <c r="Q103" s="66">
        <f>Q104</f>
        <v>438681.84</v>
      </c>
      <c r="R103" s="79">
        <f>P103+Q103</f>
        <v>438681.84</v>
      </c>
      <c r="S103" s="49" t="s">
        <v>12</v>
      </c>
      <c r="T103" s="50" t="s">
        <v>52</v>
      </c>
      <c r="U103" s="30" t="s">
        <v>90</v>
      </c>
      <c r="V103" s="51">
        <v>244</v>
      </c>
      <c r="W103" s="51"/>
      <c r="X103" s="33"/>
      <c r="Y103" s="166">
        <v>0</v>
      </c>
      <c r="Z103" s="166">
        <f>Z104</f>
        <v>438681.84</v>
      </c>
      <c r="AA103" s="79">
        <f>Y103+Z103</f>
        <v>438681.84</v>
      </c>
      <c r="AB103" s="154">
        <f t="shared" si="17"/>
        <v>1</v>
      </c>
    </row>
    <row r="104" spans="1:28" ht="25.5">
      <c r="A104" s="29"/>
      <c r="B104" s="30"/>
      <c r="C104" s="30"/>
      <c r="D104" s="30"/>
      <c r="E104" s="30"/>
      <c r="F104" s="52"/>
      <c r="G104" s="44"/>
      <c r="H104" s="220" t="s">
        <v>91</v>
      </c>
      <c r="I104" s="220"/>
      <c r="J104" s="221"/>
      <c r="K104" s="53" t="s">
        <v>70</v>
      </c>
      <c r="L104" s="54"/>
      <c r="M104" s="55"/>
      <c r="N104" s="75"/>
      <c r="O104" s="54">
        <v>200</v>
      </c>
      <c r="P104" s="57">
        <v>0</v>
      </c>
      <c r="Q104" s="57">
        <v>438681.84</v>
      </c>
      <c r="R104" s="79">
        <f>P104+Q104</f>
        <v>438681.84</v>
      </c>
      <c r="S104" s="59" t="s">
        <v>12</v>
      </c>
      <c r="T104" s="60" t="s">
        <v>52</v>
      </c>
      <c r="U104" s="61" t="s">
        <v>90</v>
      </c>
      <c r="V104" s="62">
        <v>244</v>
      </c>
      <c r="W104" s="62"/>
      <c r="X104" s="33"/>
      <c r="Y104" s="174">
        <v>0</v>
      </c>
      <c r="Z104" s="174">
        <v>438681.84</v>
      </c>
      <c r="AA104" s="79">
        <f>Y104+Z104</f>
        <v>438681.84</v>
      </c>
      <c r="AB104" s="154">
        <f t="shared" si="17"/>
        <v>1</v>
      </c>
    </row>
    <row r="105" spans="1:28" ht="25.5">
      <c r="A105" s="29"/>
      <c r="B105" s="30"/>
      <c r="C105" s="30"/>
      <c r="D105" s="30"/>
      <c r="E105" s="31"/>
      <c r="F105" s="218" t="s">
        <v>83</v>
      </c>
      <c r="G105" s="218"/>
      <c r="H105" s="218"/>
      <c r="I105" s="218"/>
      <c r="J105" s="219"/>
      <c r="K105" s="82" t="s">
        <v>132</v>
      </c>
      <c r="L105" s="45"/>
      <c r="M105" s="46"/>
      <c r="N105" s="83" t="s">
        <v>133</v>
      </c>
      <c r="O105" s="45" t="s">
        <v>8</v>
      </c>
      <c r="P105" s="32">
        <f>P106</f>
        <v>1105054.8</v>
      </c>
      <c r="Q105" s="32">
        <f>Q106</f>
        <v>0</v>
      </c>
      <c r="R105" s="79">
        <f t="shared" si="22"/>
        <v>1105054.8</v>
      </c>
      <c r="S105" s="49" t="s">
        <v>12</v>
      </c>
      <c r="T105" s="50" t="s">
        <v>52</v>
      </c>
      <c r="U105" s="30" t="s">
        <v>86</v>
      </c>
      <c r="V105" s="51">
        <v>1220</v>
      </c>
      <c r="W105" s="51"/>
      <c r="X105" s="33"/>
      <c r="Y105" s="173">
        <f>Y106</f>
        <v>1105054.8</v>
      </c>
      <c r="Z105" s="173">
        <f>Z106</f>
        <v>0</v>
      </c>
      <c r="AA105" s="79">
        <f t="shared" ref="AA105:AA146" si="24">Y105+Z105</f>
        <v>1105054.8</v>
      </c>
      <c r="AB105" s="154">
        <f t="shared" si="17"/>
        <v>1</v>
      </c>
    </row>
    <row r="106" spans="1:28" ht="25.5">
      <c r="A106" s="29"/>
      <c r="B106" s="30"/>
      <c r="C106" s="30"/>
      <c r="D106" s="30"/>
      <c r="E106" s="30"/>
      <c r="F106" s="52"/>
      <c r="G106" s="52"/>
      <c r="H106" s="44"/>
      <c r="I106" s="220" t="s">
        <v>28</v>
      </c>
      <c r="J106" s="221"/>
      <c r="K106" s="53" t="s">
        <v>134</v>
      </c>
      <c r="L106" s="54"/>
      <c r="M106" s="55"/>
      <c r="N106" s="56" t="s">
        <v>135</v>
      </c>
      <c r="O106" s="54" t="s">
        <v>8</v>
      </c>
      <c r="P106" s="57">
        <f>P107</f>
        <v>1105054.8</v>
      </c>
      <c r="Q106" s="57">
        <f>Q107</f>
        <v>0</v>
      </c>
      <c r="R106" s="79">
        <f t="shared" si="22"/>
        <v>1105054.8</v>
      </c>
      <c r="S106" s="59" t="s">
        <v>12</v>
      </c>
      <c r="T106" s="60" t="s">
        <v>27</v>
      </c>
      <c r="U106" s="61" t="s">
        <v>28</v>
      </c>
      <c r="V106" s="62">
        <v>2319</v>
      </c>
      <c r="W106" s="62"/>
      <c r="X106" s="33"/>
      <c r="Y106" s="174">
        <f>Y107</f>
        <v>1105054.8</v>
      </c>
      <c r="Z106" s="174">
        <f>Z107</f>
        <v>0</v>
      </c>
      <c r="AA106" s="79">
        <f t="shared" si="24"/>
        <v>1105054.8</v>
      </c>
      <c r="AB106" s="154">
        <f t="shared" si="17"/>
        <v>1</v>
      </c>
    </row>
    <row r="107" spans="1:28" ht="25.5">
      <c r="A107" s="29"/>
      <c r="B107" s="30"/>
      <c r="C107" s="30"/>
      <c r="D107" s="30"/>
      <c r="E107" s="30"/>
      <c r="F107" s="52"/>
      <c r="G107" s="52"/>
      <c r="H107" s="52"/>
      <c r="I107" s="52"/>
      <c r="J107" s="31">
        <v>200</v>
      </c>
      <c r="K107" s="53" t="s">
        <v>70</v>
      </c>
      <c r="L107" s="63"/>
      <c r="M107" s="64"/>
      <c r="N107" s="56"/>
      <c r="O107" s="63">
        <v>200</v>
      </c>
      <c r="P107" s="66">
        <v>1105054.8</v>
      </c>
      <c r="Q107" s="66">
        <v>0</v>
      </c>
      <c r="R107" s="79">
        <f t="shared" si="22"/>
        <v>1105054.8</v>
      </c>
      <c r="S107" s="49" t="s">
        <v>12</v>
      </c>
      <c r="T107" s="50" t="s">
        <v>52</v>
      </c>
      <c r="U107" s="30" t="s">
        <v>90</v>
      </c>
      <c r="V107" s="51">
        <v>244</v>
      </c>
      <c r="W107" s="51"/>
      <c r="X107" s="33"/>
      <c r="Y107" s="166">
        <v>1105054.8</v>
      </c>
      <c r="Z107" s="166">
        <v>0</v>
      </c>
      <c r="AA107" s="79">
        <f t="shared" si="24"/>
        <v>1105054.8</v>
      </c>
      <c r="AB107" s="154">
        <f t="shared" si="17"/>
        <v>1</v>
      </c>
    </row>
    <row r="108" spans="1:28" ht="45">
      <c r="A108" s="29"/>
      <c r="B108" s="30"/>
      <c r="C108" s="30"/>
      <c r="D108" s="30"/>
      <c r="E108" s="31"/>
      <c r="F108" s="218" t="s">
        <v>83</v>
      </c>
      <c r="G108" s="218"/>
      <c r="H108" s="218"/>
      <c r="I108" s="218"/>
      <c r="J108" s="219"/>
      <c r="K108" s="84" t="s">
        <v>136</v>
      </c>
      <c r="L108" s="85"/>
      <c r="M108" s="86"/>
      <c r="N108" s="87" t="s">
        <v>137</v>
      </c>
      <c r="O108" s="45" t="s">
        <v>8</v>
      </c>
      <c r="P108" s="32">
        <f t="shared" ref="P108:Q110" si="25">P109</f>
        <v>0</v>
      </c>
      <c r="Q108" s="32">
        <f t="shared" si="25"/>
        <v>0</v>
      </c>
      <c r="R108" s="79">
        <f t="shared" si="22"/>
        <v>0</v>
      </c>
      <c r="S108" s="49" t="s">
        <v>12</v>
      </c>
      <c r="T108" s="50" t="s">
        <v>52</v>
      </c>
      <c r="U108" s="30" t="s">
        <v>86</v>
      </c>
      <c r="V108" s="51">
        <v>1220</v>
      </c>
      <c r="W108" s="51"/>
      <c r="X108" s="33"/>
      <c r="Y108" s="173">
        <f t="shared" ref="Y108:Y110" si="26">Y109</f>
        <v>0</v>
      </c>
      <c r="Z108" s="173">
        <f t="shared" ref="Z108:Z110" si="27">Z109</f>
        <v>0</v>
      </c>
      <c r="AA108" s="79">
        <f t="shared" si="24"/>
        <v>0</v>
      </c>
      <c r="AB108" s="154" t="e">
        <f t="shared" si="17"/>
        <v>#DIV/0!</v>
      </c>
    </row>
    <row r="109" spans="1:28" ht="25.5">
      <c r="A109" s="29"/>
      <c r="B109" s="30"/>
      <c r="C109" s="30"/>
      <c r="D109" s="30"/>
      <c r="E109" s="31"/>
      <c r="F109" s="218" t="s">
        <v>83</v>
      </c>
      <c r="G109" s="218"/>
      <c r="H109" s="218"/>
      <c r="I109" s="218"/>
      <c r="J109" s="219"/>
      <c r="K109" s="88" t="s">
        <v>138</v>
      </c>
      <c r="L109" s="89"/>
      <c r="M109" s="86"/>
      <c r="N109" s="90" t="s">
        <v>139</v>
      </c>
      <c r="O109" s="45" t="s">
        <v>8</v>
      </c>
      <c r="P109" s="32">
        <f t="shared" si="25"/>
        <v>0</v>
      </c>
      <c r="Q109" s="32">
        <f t="shared" si="25"/>
        <v>0</v>
      </c>
      <c r="R109" s="79">
        <f t="shared" si="22"/>
        <v>0</v>
      </c>
      <c r="S109" s="49" t="s">
        <v>12</v>
      </c>
      <c r="T109" s="50" t="s">
        <v>52</v>
      </c>
      <c r="U109" s="30" t="s">
        <v>86</v>
      </c>
      <c r="V109" s="51">
        <v>1220</v>
      </c>
      <c r="W109" s="51"/>
      <c r="X109" s="33"/>
      <c r="Y109" s="173">
        <f t="shared" si="26"/>
        <v>0</v>
      </c>
      <c r="Z109" s="173">
        <f t="shared" si="27"/>
        <v>0</v>
      </c>
      <c r="AA109" s="79">
        <f t="shared" si="24"/>
        <v>0</v>
      </c>
      <c r="AB109" s="154" t="e">
        <f t="shared" si="17"/>
        <v>#DIV/0!</v>
      </c>
    </row>
    <row r="110" spans="1:28" ht="25.5">
      <c r="A110" s="29"/>
      <c r="B110" s="30"/>
      <c r="C110" s="30"/>
      <c r="D110" s="30"/>
      <c r="E110" s="30"/>
      <c r="F110" s="52"/>
      <c r="G110" s="52"/>
      <c r="H110" s="44"/>
      <c r="I110" s="220" t="s">
        <v>28</v>
      </c>
      <c r="J110" s="221"/>
      <c r="K110" s="91" t="s">
        <v>140</v>
      </c>
      <c r="L110" s="92"/>
      <c r="M110" s="55"/>
      <c r="N110" s="93" t="s">
        <v>141</v>
      </c>
      <c r="O110" s="54" t="s">
        <v>8</v>
      </c>
      <c r="P110" s="57">
        <f t="shared" si="25"/>
        <v>0</v>
      </c>
      <c r="Q110" s="57">
        <f t="shared" si="25"/>
        <v>0</v>
      </c>
      <c r="R110" s="79">
        <f t="shared" si="22"/>
        <v>0</v>
      </c>
      <c r="S110" s="59" t="s">
        <v>12</v>
      </c>
      <c r="T110" s="60" t="s">
        <v>27</v>
      </c>
      <c r="U110" s="61" t="s">
        <v>28</v>
      </c>
      <c r="V110" s="62">
        <v>2319</v>
      </c>
      <c r="W110" s="62"/>
      <c r="X110" s="33"/>
      <c r="Y110" s="174">
        <f t="shared" si="26"/>
        <v>0</v>
      </c>
      <c r="Z110" s="174">
        <f t="shared" si="27"/>
        <v>0</v>
      </c>
      <c r="AA110" s="79">
        <f t="shared" si="24"/>
        <v>0</v>
      </c>
      <c r="AB110" s="154" t="e">
        <f t="shared" si="17"/>
        <v>#DIV/0!</v>
      </c>
    </row>
    <row r="111" spans="1:28" ht="25.5">
      <c r="A111" s="29"/>
      <c r="B111" s="30"/>
      <c r="C111" s="30"/>
      <c r="D111" s="30"/>
      <c r="E111" s="30"/>
      <c r="F111" s="52"/>
      <c r="G111" s="52"/>
      <c r="H111" s="52"/>
      <c r="I111" s="52"/>
      <c r="J111" s="31">
        <v>200</v>
      </c>
      <c r="K111" s="53" t="s">
        <v>70</v>
      </c>
      <c r="L111" s="63"/>
      <c r="M111" s="64"/>
      <c r="N111" s="56"/>
      <c r="O111" s="63">
        <v>200</v>
      </c>
      <c r="P111" s="66">
        <v>0</v>
      </c>
      <c r="Q111" s="66">
        <v>0</v>
      </c>
      <c r="R111" s="79">
        <f t="shared" si="22"/>
        <v>0</v>
      </c>
      <c r="S111" s="49" t="s">
        <v>12</v>
      </c>
      <c r="T111" s="50" t="s">
        <v>52</v>
      </c>
      <c r="U111" s="30" t="s">
        <v>90</v>
      </c>
      <c r="V111" s="51">
        <v>244</v>
      </c>
      <c r="W111" s="51"/>
      <c r="X111" s="33"/>
      <c r="Y111" s="166">
        <v>0</v>
      </c>
      <c r="Z111" s="166">
        <v>0</v>
      </c>
      <c r="AA111" s="79">
        <f t="shared" si="24"/>
        <v>0</v>
      </c>
      <c r="AB111" s="154" t="e">
        <f t="shared" si="17"/>
        <v>#DIV/0!</v>
      </c>
    </row>
    <row r="112" spans="1:28" ht="33.75">
      <c r="A112" s="29"/>
      <c r="B112" s="30"/>
      <c r="C112" s="30"/>
      <c r="D112" s="30"/>
      <c r="E112" s="31"/>
      <c r="F112" s="218" t="s">
        <v>83</v>
      </c>
      <c r="G112" s="218"/>
      <c r="H112" s="218"/>
      <c r="I112" s="218"/>
      <c r="J112" s="219"/>
      <c r="K112" s="94" t="s">
        <v>142</v>
      </c>
      <c r="L112" s="85"/>
      <c r="M112" s="86"/>
      <c r="N112" s="95" t="s">
        <v>143</v>
      </c>
      <c r="O112" s="45" t="s">
        <v>8</v>
      </c>
      <c r="P112" s="32">
        <f>P114+P116</f>
        <v>1165143</v>
      </c>
      <c r="Q112" s="32">
        <f>Q114+Q116</f>
        <v>211768.84999999998</v>
      </c>
      <c r="R112" s="79">
        <f t="shared" si="22"/>
        <v>1376911.85</v>
      </c>
      <c r="S112" s="32">
        <f t="shared" ref="S112:T112" si="28">S114+S116</f>
        <v>1600</v>
      </c>
      <c r="T112" s="32">
        <f t="shared" si="28"/>
        <v>208</v>
      </c>
      <c r="U112" s="79">
        <f t="shared" ref="U112:U113" si="29">S112+T112</f>
        <v>1808</v>
      </c>
      <c r="V112" s="32">
        <f t="shared" ref="V112:W112" si="30">V114+V116</f>
        <v>4638</v>
      </c>
      <c r="W112" s="32">
        <f t="shared" si="30"/>
        <v>0</v>
      </c>
      <c r="X112" s="79">
        <f t="shared" ref="X112:X113" si="31">V112+W112</f>
        <v>4638</v>
      </c>
      <c r="Y112" s="32">
        <f t="shared" ref="Y112:Z112" si="32">Y114+Y116</f>
        <v>1165141.72</v>
      </c>
      <c r="Z112" s="32">
        <f t="shared" si="32"/>
        <v>211768.84999999998</v>
      </c>
      <c r="AA112" s="79">
        <f t="shared" si="24"/>
        <v>1376910.5699999998</v>
      </c>
      <c r="AB112" s="154">
        <f t="shared" si="17"/>
        <v>0.99999907038348146</v>
      </c>
    </row>
    <row r="113" spans="1:28" ht="22.5">
      <c r="A113" s="29"/>
      <c r="B113" s="30"/>
      <c r="C113" s="30"/>
      <c r="D113" s="30"/>
      <c r="E113" s="31"/>
      <c r="F113" s="218" t="s">
        <v>83</v>
      </c>
      <c r="G113" s="218"/>
      <c r="H113" s="218"/>
      <c r="I113" s="218"/>
      <c r="J113" s="219"/>
      <c r="K113" s="82" t="s">
        <v>144</v>
      </c>
      <c r="L113" s="89"/>
      <c r="M113" s="86"/>
      <c r="N113" s="83" t="s">
        <v>145</v>
      </c>
      <c r="O113" s="45" t="s">
        <v>8</v>
      </c>
      <c r="P113" s="32">
        <f>P115+P117</f>
        <v>1165143</v>
      </c>
      <c r="Q113" s="32">
        <f>Q116+Q114</f>
        <v>211768.84999999998</v>
      </c>
      <c r="R113" s="79">
        <f t="shared" si="22"/>
        <v>1376911.85</v>
      </c>
      <c r="S113" s="32">
        <f t="shared" ref="S113" si="33">S115+S117</f>
        <v>1600</v>
      </c>
      <c r="T113" s="32">
        <f t="shared" ref="T113" si="34">T116+T114</f>
        <v>208</v>
      </c>
      <c r="U113" s="79">
        <f t="shared" si="29"/>
        <v>1808</v>
      </c>
      <c r="V113" s="32">
        <f t="shared" ref="V113" si="35">V115+V117</f>
        <v>488</v>
      </c>
      <c r="W113" s="32">
        <f t="shared" ref="W113" si="36">W116+W114</f>
        <v>0</v>
      </c>
      <c r="X113" s="79">
        <f t="shared" si="31"/>
        <v>488</v>
      </c>
      <c r="Y113" s="32">
        <f t="shared" ref="Y113" si="37">Y115+Y117</f>
        <v>1165141.72</v>
      </c>
      <c r="Z113" s="32">
        <f t="shared" ref="Z113" si="38">Z116+Z114</f>
        <v>211768.84999999998</v>
      </c>
      <c r="AA113" s="79">
        <f t="shared" si="24"/>
        <v>1376910.5699999998</v>
      </c>
      <c r="AB113" s="154">
        <f t="shared" si="17"/>
        <v>0.99999907038348146</v>
      </c>
    </row>
    <row r="114" spans="1:28" ht="33.75">
      <c r="A114" s="29"/>
      <c r="B114" s="30"/>
      <c r="C114" s="30"/>
      <c r="D114" s="30"/>
      <c r="E114" s="30"/>
      <c r="F114" s="52"/>
      <c r="G114" s="52"/>
      <c r="H114" s="44"/>
      <c r="I114" s="220" t="s">
        <v>28</v>
      </c>
      <c r="J114" s="221"/>
      <c r="K114" s="53" t="s">
        <v>146</v>
      </c>
      <c r="L114" s="92"/>
      <c r="M114" s="55"/>
      <c r="N114" s="56" t="s">
        <v>147</v>
      </c>
      <c r="O114" s="54" t="s">
        <v>8</v>
      </c>
      <c r="P114" s="57">
        <f>P115</f>
        <v>1165143</v>
      </c>
      <c r="Q114" s="57">
        <f>Q115</f>
        <v>75690.789999999994</v>
      </c>
      <c r="R114" s="79">
        <f t="shared" si="22"/>
        <v>1240833.79</v>
      </c>
      <c r="S114" s="59" t="s">
        <v>12</v>
      </c>
      <c r="T114" s="60" t="s">
        <v>27</v>
      </c>
      <c r="U114" s="61" t="s">
        <v>28</v>
      </c>
      <c r="V114" s="62">
        <v>2319</v>
      </c>
      <c r="W114" s="62"/>
      <c r="X114" s="33"/>
      <c r="Y114" s="174">
        <f>Y115</f>
        <v>1165141.72</v>
      </c>
      <c r="Z114" s="174">
        <f>Z115</f>
        <v>75690.789999999994</v>
      </c>
      <c r="AA114" s="79">
        <f t="shared" si="24"/>
        <v>1240832.51</v>
      </c>
      <c r="AB114" s="154">
        <f t="shared" si="17"/>
        <v>0.99999896843557101</v>
      </c>
    </row>
    <row r="115" spans="1:28" ht="25.5">
      <c r="A115" s="29"/>
      <c r="B115" s="30"/>
      <c r="C115" s="30"/>
      <c r="D115" s="30"/>
      <c r="E115" s="30"/>
      <c r="F115" s="52"/>
      <c r="G115" s="52"/>
      <c r="H115" s="52"/>
      <c r="I115" s="52"/>
      <c r="J115" s="31">
        <v>200</v>
      </c>
      <c r="K115" s="53" t="s">
        <v>70</v>
      </c>
      <c r="L115" s="63"/>
      <c r="M115" s="64"/>
      <c r="N115" s="56"/>
      <c r="O115" s="63">
        <v>200</v>
      </c>
      <c r="P115" s="66">
        <f>1165690-547</f>
        <v>1165143</v>
      </c>
      <c r="Q115" s="66">
        <v>75690.789999999994</v>
      </c>
      <c r="R115" s="79">
        <f t="shared" si="22"/>
        <v>1240833.79</v>
      </c>
      <c r="S115" s="49" t="s">
        <v>12</v>
      </c>
      <c r="T115" s="50" t="s">
        <v>52</v>
      </c>
      <c r="U115" s="30" t="s">
        <v>90</v>
      </c>
      <c r="V115" s="51">
        <v>244</v>
      </c>
      <c r="W115" s="51"/>
      <c r="X115" s="33"/>
      <c r="Y115" s="166">
        <f>1118536.06+46605.66</f>
        <v>1165141.72</v>
      </c>
      <c r="Z115" s="166">
        <v>75690.789999999994</v>
      </c>
      <c r="AA115" s="79">
        <f t="shared" si="24"/>
        <v>1240832.51</v>
      </c>
      <c r="AB115" s="154">
        <f t="shared" si="17"/>
        <v>0.99999896843557101</v>
      </c>
    </row>
    <row r="116" spans="1:28" ht="25.5">
      <c r="A116" s="29"/>
      <c r="B116" s="30"/>
      <c r="C116" s="30"/>
      <c r="D116" s="30"/>
      <c r="E116" s="30"/>
      <c r="F116" s="52"/>
      <c r="G116" s="52"/>
      <c r="H116" s="44"/>
      <c r="I116" s="220" t="s">
        <v>28</v>
      </c>
      <c r="J116" s="221"/>
      <c r="K116" s="80" t="s">
        <v>148</v>
      </c>
      <c r="L116" s="92"/>
      <c r="M116" s="55"/>
      <c r="N116" s="81" t="s">
        <v>149</v>
      </c>
      <c r="O116" s="54" t="s">
        <v>8</v>
      </c>
      <c r="P116" s="57">
        <f>P117</f>
        <v>0</v>
      </c>
      <c r="Q116" s="57">
        <f>Q117</f>
        <v>136078.06</v>
      </c>
      <c r="R116" s="79">
        <f t="shared" si="22"/>
        <v>136078.06</v>
      </c>
      <c r="S116" s="59" t="s">
        <v>12</v>
      </c>
      <c r="T116" s="60" t="s">
        <v>27</v>
      </c>
      <c r="U116" s="61" t="s">
        <v>28</v>
      </c>
      <c r="V116" s="62">
        <v>2319</v>
      </c>
      <c r="W116" s="62"/>
      <c r="X116" s="33"/>
      <c r="Y116" s="174">
        <f>Y117</f>
        <v>0</v>
      </c>
      <c r="Z116" s="174">
        <f>Z117</f>
        <v>136078.06</v>
      </c>
      <c r="AA116" s="79">
        <f t="shared" si="24"/>
        <v>136078.06</v>
      </c>
      <c r="AB116" s="154">
        <f t="shared" si="17"/>
        <v>1</v>
      </c>
    </row>
    <row r="117" spans="1:28" ht="25.5">
      <c r="A117" s="29"/>
      <c r="B117" s="30"/>
      <c r="C117" s="30"/>
      <c r="D117" s="30"/>
      <c r="E117" s="30"/>
      <c r="F117" s="52"/>
      <c r="G117" s="52"/>
      <c r="H117" s="52"/>
      <c r="I117" s="52"/>
      <c r="J117" s="31">
        <v>200</v>
      </c>
      <c r="K117" s="53" t="s">
        <v>70</v>
      </c>
      <c r="L117" s="63"/>
      <c r="M117" s="64"/>
      <c r="N117" s="56"/>
      <c r="O117" s="63">
        <v>200</v>
      </c>
      <c r="P117" s="66">
        <v>0</v>
      </c>
      <c r="Q117" s="66">
        <v>136078.06</v>
      </c>
      <c r="R117" s="79">
        <f t="shared" si="22"/>
        <v>136078.06</v>
      </c>
      <c r="S117" s="49" t="s">
        <v>12</v>
      </c>
      <c r="T117" s="50" t="s">
        <v>52</v>
      </c>
      <c r="U117" s="30" t="s">
        <v>90</v>
      </c>
      <c r="V117" s="51">
        <v>244</v>
      </c>
      <c r="W117" s="51"/>
      <c r="X117" s="33"/>
      <c r="Y117" s="166">
        <v>0</v>
      </c>
      <c r="Z117" s="166">
        <v>136078.06</v>
      </c>
      <c r="AA117" s="79">
        <f t="shared" si="24"/>
        <v>136078.06</v>
      </c>
      <c r="AB117" s="154">
        <f t="shared" si="17"/>
        <v>1</v>
      </c>
    </row>
    <row r="118" spans="1:28" ht="66.599999999999994" customHeight="1">
      <c r="A118" s="29"/>
      <c r="B118" s="30"/>
      <c r="C118" s="30"/>
      <c r="D118" s="31"/>
      <c r="E118" s="222">
        <v>104</v>
      </c>
      <c r="F118" s="222"/>
      <c r="G118" s="222"/>
      <c r="H118" s="222"/>
      <c r="I118" s="222"/>
      <c r="J118" s="223"/>
      <c r="K118" s="34" t="s">
        <v>150</v>
      </c>
      <c r="L118" s="35" t="s">
        <v>8</v>
      </c>
      <c r="M118" s="36" t="s">
        <v>151</v>
      </c>
      <c r="N118" s="37" t="s">
        <v>8</v>
      </c>
      <c r="O118" s="35" t="s">
        <v>8</v>
      </c>
      <c r="P118" s="38">
        <f>P119+P132</f>
        <v>62396</v>
      </c>
      <c r="Q118" s="38">
        <f>Q119</f>
        <v>6933</v>
      </c>
      <c r="R118" s="38">
        <f t="shared" si="22"/>
        <v>69329</v>
      </c>
      <c r="S118" s="40" t="s">
        <v>12</v>
      </c>
      <c r="T118" s="41" t="s">
        <v>27</v>
      </c>
      <c r="U118" s="42" t="s">
        <v>28</v>
      </c>
      <c r="V118" s="43">
        <v>2319</v>
      </c>
      <c r="W118" s="43"/>
      <c r="X118" s="33"/>
      <c r="Y118" s="172">
        <f>Y119+Y132</f>
        <v>62396</v>
      </c>
      <c r="Z118" s="172">
        <f>Z119</f>
        <v>6933</v>
      </c>
      <c r="AA118" s="38">
        <f t="shared" si="24"/>
        <v>69329</v>
      </c>
      <c r="AB118" s="154">
        <f t="shared" si="17"/>
        <v>1</v>
      </c>
    </row>
    <row r="119" spans="1:28" ht="25.5">
      <c r="A119" s="29"/>
      <c r="B119" s="30"/>
      <c r="C119" s="30"/>
      <c r="D119" s="30"/>
      <c r="E119" s="31"/>
      <c r="F119" s="218" t="s">
        <v>19</v>
      </c>
      <c r="G119" s="218"/>
      <c r="H119" s="218"/>
      <c r="I119" s="218"/>
      <c r="J119" s="219"/>
      <c r="K119" s="96" t="s">
        <v>55</v>
      </c>
      <c r="L119" s="97"/>
      <c r="M119" s="98"/>
      <c r="N119" s="99" t="s">
        <v>56</v>
      </c>
      <c r="O119" s="45"/>
      <c r="P119" s="32">
        <f>P120+P135</f>
        <v>62396</v>
      </c>
      <c r="Q119" s="32">
        <f>Q120</f>
        <v>6933</v>
      </c>
      <c r="R119" s="79">
        <f t="shared" si="22"/>
        <v>69329</v>
      </c>
      <c r="S119" s="49" t="s">
        <v>12</v>
      </c>
      <c r="T119" s="50" t="s">
        <v>27</v>
      </c>
      <c r="U119" s="30" t="s">
        <v>28</v>
      </c>
      <c r="V119" s="51">
        <v>2319</v>
      </c>
      <c r="W119" s="51"/>
      <c r="X119" s="33"/>
      <c r="Y119" s="173">
        <f>Y120+Y135</f>
        <v>62396</v>
      </c>
      <c r="Z119" s="173">
        <f>Z120</f>
        <v>6933</v>
      </c>
      <c r="AA119" s="79">
        <f t="shared" si="24"/>
        <v>69329</v>
      </c>
      <c r="AB119" s="154">
        <f t="shared" si="17"/>
        <v>1</v>
      </c>
    </row>
    <row r="120" spans="1:28" ht="45">
      <c r="A120" s="29"/>
      <c r="B120" s="30"/>
      <c r="C120" s="30"/>
      <c r="D120" s="30"/>
      <c r="E120" s="31"/>
      <c r="F120" s="218" t="s">
        <v>83</v>
      </c>
      <c r="G120" s="218"/>
      <c r="H120" s="218"/>
      <c r="I120" s="218"/>
      <c r="J120" s="219"/>
      <c r="K120" s="100" t="s">
        <v>59</v>
      </c>
      <c r="L120" s="101"/>
      <c r="M120" s="102"/>
      <c r="N120" s="103" t="s">
        <v>60</v>
      </c>
      <c r="O120" s="45"/>
      <c r="P120" s="32">
        <f>P121</f>
        <v>62396</v>
      </c>
      <c r="Q120" s="32">
        <f>Q121</f>
        <v>6933</v>
      </c>
      <c r="R120" s="79">
        <f t="shared" si="22"/>
        <v>69329</v>
      </c>
      <c r="S120" s="49" t="s">
        <v>12</v>
      </c>
      <c r="T120" s="50" t="s">
        <v>52</v>
      </c>
      <c r="U120" s="30" t="s">
        <v>86</v>
      </c>
      <c r="V120" s="51">
        <v>1220</v>
      </c>
      <c r="W120" s="51"/>
      <c r="X120" s="33"/>
      <c r="Y120" s="173">
        <f>Y121</f>
        <v>62396</v>
      </c>
      <c r="Z120" s="173">
        <f>Z121</f>
        <v>6933</v>
      </c>
      <c r="AA120" s="79">
        <f t="shared" si="24"/>
        <v>69329</v>
      </c>
      <c r="AB120" s="154">
        <f t="shared" si="17"/>
        <v>1</v>
      </c>
    </row>
    <row r="121" spans="1:28" ht="25.5">
      <c r="A121" s="29"/>
      <c r="B121" s="30"/>
      <c r="C121" s="30"/>
      <c r="D121" s="30"/>
      <c r="E121" s="30"/>
      <c r="F121" s="52"/>
      <c r="G121" s="52"/>
      <c r="H121" s="44"/>
      <c r="I121" s="220" t="s">
        <v>28</v>
      </c>
      <c r="J121" s="221"/>
      <c r="K121" s="104" t="s">
        <v>152</v>
      </c>
      <c r="L121" s="105"/>
      <c r="M121" s="106"/>
      <c r="N121" s="107" t="s">
        <v>153</v>
      </c>
      <c r="O121" s="108"/>
      <c r="P121" s="57">
        <f>P122+P126+P128</f>
        <v>62396</v>
      </c>
      <c r="Q121" s="57">
        <f>Q124</f>
        <v>6933</v>
      </c>
      <c r="R121" s="79">
        <f t="shared" si="22"/>
        <v>69329</v>
      </c>
      <c r="S121" s="59" t="s">
        <v>12</v>
      </c>
      <c r="T121" s="60" t="s">
        <v>27</v>
      </c>
      <c r="U121" s="61" t="s">
        <v>28</v>
      </c>
      <c r="V121" s="62">
        <v>2319</v>
      </c>
      <c r="W121" s="62"/>
      <c r="X121" s="33"/>
      <c r="Y121" s="174">
        <f>Y122+Y126+Y128</f>
        <v>62396</v>
      </c>
      <c r="Z121" s="174">
        <f>Z124</f>
        <v>6933</v>
      </c>
      <c r="AA121" s="79">
        <f t="shared" si="24"/>
        <v>69329</v>
      </c>
      <c r="AB121" s="154">
        <f t="shared" si="17"/>
        <v>1</v>
      </c>
    </row>
    <row r="122" spans="1:28" ht="57">
      <c r="A122" s="29"/>
      <c r="B122" s="30"/>
      <c r="C122" s="30"/>
      <c r="D122" s="30"/>
      <c r="E122" s="30"/>
      <c r="F122" s="52"/>
      <c r="G122" s="52"/>
      <c r="H122" s="52"/>
      <c r="I122" s="52"/>
      <c r="J122" s="31">
        <v>200</v>
      </c>
      <c r="K122" s="109" t="s">
        <v>154</v>
      </c>
      <c r="L122" s="110"/>
      <c r="M122" s="111"/>
      <c r="N122" s="112" t="s">
        <v>155</v>
      </c>
      <c r="O122" s="113"/>
      <c r="P122" s="66">
        <f>P123</f>
        <v>62396</v>
      </c>
      <c r="Q122" s="66">
        <f>Q123</f>
        <v>0</v>
      </c>
      <c r="R122" s="79">
        <f t="shared" si="22"/>
        <v>62396</v>
      </c>
      <c r="S122" s="49" t="s">
        <v>12</v>
      </c>
      <c r="T122" s="50" t="s">
        <v>52</v>
      </c>
      <c r="U122" s="30" t="s">
        <v>90</v>
      </c>
      <c r="V122" s="51">
        <v>244</v>
      </c>
      <c r="W122" s="51"/>
      <c r="X122" s="33"/>
      <c r="Y122" s="166">
        <f>Y123</f>
        <v>62396</v>
      </c>
      <c r="Z122" s="166">
        <f>Z123</f>
        <v>0</v>
      </c>
      <c r="AA122" s="79">
        <f t="shared" si="24"/>
        <v>62396</v>
      </c>
      <c r="AB122" s="154">
        <f t="shared" si="17"/>
        <v>1</v>
      </c>
    </row>
    <row r="123" spans="1:28" ht="25.5">
      <c r="A123" s="29"/>
      <c r="B123" s="30"/>
      <c r="C123" s="30"/>
      <c r="D123" s="30"/>
      <c r="E123" s="30"/>
      <c r="F123" s="52"/>
      <c r="G123" s="44"/>
      <c r="H123" s="220" t="s">
        <v>91</v>
      </c>
      <c r="I123" s="220"/>
      <c r="J123" s="221"/>
      <c r="K123" s="114" t="s">
        <v>37</v>
      </c>
      <c r="L123" s="115"/>
      <c r="M123" s="116"/>
      <c r="N123" s="117"/>
      <c r="O123" s="118">
        <v>500</v>
      </c>
      <c r="P123" s="57">
        <v>62396</v>
      </c>
      <c r="Q123" s="57">
        <v>0</v>
      </c>
      <c r="R123" s="79">
        <f t="shared" si="22"/>
        <v>62396</v>
      </c>
      <c r="S123" s="59" t="s">
        <v>12</v>
      </c>
      <c r="T123" s="60" t="s">
        <v>52</v>
      </c>
      <c r="U123" s="61" t="s">
        <v>90</v>
      </c>
      <c r="V123" s="62">
        <v>244</v>
      </c>
      <c r="W123" s="62"/>
      <c r="X123" s="33"/>
      <c r="Y123" s="174">
        <v>62396</v>
      </c>
      <c r="Z123" s="174">
        <v>0</v>
      </c>
      <c r="AA123" s="79">
        <f t="shared" si="24"/>
        <v>62396</v>
      </c>
      <c r="AB123" s="154">
        <f t="shared" si="17"/>
        <v>1</v>
      </c>
    </row>
    <row r="124" spans="1:28" ht="57">
      <c r="A124" s="29"/>
      <c r="B124" s="30"/>
      <c r="C124" s="30"/>
      <c r="D124" s="30"/>
      <c r="E124" s="30"/>
      <c r="F124" s="52"/>
      <c r="G124" s="52"/>
      <c r="H124" s="52"/>
      <c r="I124" s="52"/>
      <c r="J124" s="31">
        <v>200</v>
      </c>
      <c r="K124" s="109" t="s">
        <v>154</v>
      </c>
      <c r="L124" s="110"/>
      <c r="M124" s="111"/>
      <c r="N124" s="112" t="s">
        <v>156</v>
      </c>
      <c r="O124" s="113"/>
      <c r="P124" s="66">
        <f>P125</f>
        <v>0</v>
      </c>
      <c r="Q124" s="66">
        <f>Q125</f>
        <v>6933</v>
      </c>
      <c r="R124" s="79">
        <f t="shared" si="22"/>
        <v>6933</v>
      </c>
      <c r="S124" s="49" t="s">
        <v>12</v>
      </c>
      <c r="T124" s="50" t="s">
        <v>52</v>
      </c>
      <c r="U124" s="30" t="s">
        <v>90</v>
      </c>
      <c r="V124" s="51">
        <v>244</v>
      </c>
      <c r="W124" s="51"/>
      <c r="X124" s="33"/>
      <c r="Y124" s="166">
        <f>Y125</f>
        <v>0</v>
      </c>
      <c r="Z124" s="166">
        <f>Z125</f>
        <v>6933</v>
      </c>
      <c r="AA124" s="79">
        <f t="shared" si="24"/>
        <v>6933</v>
      </c>
      <c r="AB124" s="154">
        <f t="shared" si="17"/>
        <v>1</v>
      </c>
    </row>
    <row r="125" spans="1:28" ht="25.5">
      <c r="A125" s="29"/>
      <c r="B125" s="30"/>
      <c r="C125" s="30"/>
      <c r="D125" s="30"/>
      <c r="E125" s="30"/>
      <c r="F125" s="52"/>
      <c r="G125" s="44"/>
      <c r="H125" s="220" t="s">
        <v>91</v>
      </c>
      <c r="I125" s="220"/>
      <c r="J125" s="221"/>
      <c r="K125" s="114" t="s">
        <v>37</v>
      </c>
      <c r="L125" s="115"/>
      <c r="M125" s="116"/>
      <c r="N125" s="117"/>
      <c r="O125" s="118">
        <v>500</v>
      </c>
      <c r="P125" s="57">
        <v>0</v>
      </c>
      <c r="Q125" s="57">
        <v>6933</v>
      </c>
      <c r="R125" s="79">
        <f t="shared" si="22"/>
        <v>6933</v>
      </c>
      <c r="S125" s="59" t="s">
        <v>12</v>
      </c>
      <c r="T125" s="60" t="s">
        <v>52</v>
      </c>
      <c r="U125" s="61" t="s">
        <v>90</v>
      </c>
      <c r="V125" s="62">
        <v>244</v>
      </c>
      <c r="W125" s="62"/>
      <c r="X125" s="33"/>
      <c r="Y125" s="174">
        <v>0</v>
      </c>
      <c r="Z125" s="174">
        <v>6933</v>
      </c>
      <c r="AA125" s="79">
        <f t="shared" si="24"/>
        <v>6933</v>
      </c>
      <c r="AB125" s="154">
        <f t="shared" si="17"/>
        <v>1</v>
      </c>
    </row>
    <row r="126" spans="1:28" ht="39.6" customHeight="1">
      <c r="A126" s="29"/>
      <c r="B126" s="30"/>
      <c r="C126" s="30"/>
      <c r="D126" s="31"/>
      <c r="E126" s="222">
        <v>104</v>
      </c>
      <c r="F126" s="222"/>
      <c r="G126" s="222"/>
      <c r="H126" s="222"/>
      <c r="I126" s="222"/>
      <c r="J126" s="223"/>
      <c r="K126" s="34" t="s">
        <v>157</v>
      </c>
      <c r="L126" s="35" t="s">
        <v>8</v>
      </c>
      <c r="M126" s="36" t="s">
        <v>158</v>
      </c>
      <c r="N126" s="37" t="s">
        <v>8</v>
      </c>
      <c r="O126" s="35" t="s">
        <v>8</v>
      </c>
      <c r="P126" s="38">
        <f t="shared" ref="P126:Q128" si="39">P127</f>
        <v>0</v>
      </c>
      <c r="Q126" s="38">
        <f t="shared" si="39"/>
        <v>1845326</v>
      </c>
      <c r="R126" s="38">
        <f t="shared" si="22"/>
        <v>1845326</v>
      </c>
      <c r="S126" s="40" t="s">
        <v>12</v>
      </c>
      <c r="T126" s="41" t="s">
        <v>27</v>
      </c>
      <c r="U126" s="42" t="s">
        <v>28</v>
      </c>
      <c r="V126" s="43">
        <v>2319</v>
      </c>
      <c r="W126" s="43"/>
      <c r="X126" s="33"/>
      <c r="Y126" s="172">
        <f t="shared" ref="Y126:Z128" si="40">Y127</f>
        <v>0</v>
      </c>
      <c r="Z126" s="172">
        <f t="shared" si="40"/>
        <v>1845325.6</v>
      </c>
      <c r="AA126" s="38">
        <f t="shared" si="24"/>
        <v>1845325.6</v>
      </c>
      <c r="AB126" s="154">
        <f t="shared" si="17"/>
        <v>0.99999978323613281</v>
      </c>
    </row>
    <row r="127" spans="1:28" ht="51">
      <c r="A127" s="29"/>
      <c r="B127" s="30"/>
      <c r="C127" s="30"/>
      <c r="D127" s="30"/>
      <c r="E127" s="31"/>
      <c r="F127" s="218" t="s">
        <v>19</v>
      </c>
      <c r="G127" s="218"/>
      <c r="H127" s="218"/>
      <c r="I127" s="218"/>
      <c r="J127" s="219"/>
      <c r="K127" s="76" t="s">
        <v>116</v>
      </c>
      <c r="L127" s="45" t="s">
        <v>8</v>
      </c>
      <c r="M127" s="46" t="s">
        <v>8</v>
      </c>
      <c r="N127" s="77" t="s">
        <v>117</v>
      </c>
      <c r="O127" s="45" t="s">
        <v>8</v>
      </c>
      <c r="P127" s="32">
        <f t="shared" si="39"/>
        <v>0</v>
      </c>
      <c r="Q127" s="32">
        <f t="shared" si="39"/>
        <v>1845326</v>
      </c>
      <c r="R127" s="79">
        <f t="shared" si="22"/>
        <v>1845326</v>
      </c>
      <c r="S127" s="49" t="s">
        <v>12</v>
      </c>
      <c r="T127" s="50" t="s">
        <v>27</v>
      </c>
      <c r="U127" s="30" t="s">
        <v>28</v>
      </c>
      <c r="V127" s="51">
        <v>2319</v>
      </c>
      <c r="W127" s="51"/>
      <c r="X127" s="33"/>
      <c r="Y127" s="173">
        <f t="shared" si="40"/>
        <v>0</v>
      </c>
      <c r="Z127" s="173">
        <f t="shared" si="40"/>
        <v>1845325.6</v>
      </c>
      <c r="AA127" s="79">
        <f t="shared" si="24"/>
        <v>1845325.6</v>
      </c>
      <c r="AB127" s="154">
        <f t="shared" si="17"/>
        <v>0.99999978323613281</v>
      </c>
    </row>
    <row r="128" spans="1:28" ht="45">
      <c r="A128" s="29"/>
      <c r="B128" s="30"/>
      <c r="C128" s="30"/>
      <c r="D128" s="30"/>
      <c r="E128" s="31"/>
      <c r="F128" s="218" t="s">
        <v>83</v>
      </c>
      <c r="G128" s="218"/>
      <c r="H128" s="218"/>
      <c r="I128" s="218"/>
      <c r="J128" s="219"/>
      <c r="K128" s="73" t="s">
        <v>159</v>
      </c>
      <c r="L128" s="45" t="s">
        <v>8</v>
      </c>
      <c r="M128" s="46" t="s">
        <v>8</v>
      </c>
      <c r="N128" s="74" t="s">
        <v>160</v>
      </c>
      <c r="O128" s="45" t="s">
        <v>8</v>
      </c>
      <c r="P128" s="32">
        <f t="shared" si="39"/>
        <v>0</v>
      </c>
      <c r="Q128" s="32">
        <f t="shared" si="39"/>
        <v>1845326</v>
      </c>
      <c r="R128" s="79">
        <f t="shared" si="22"/>
        <v>1845326</v>
      </c>
      <c r="S128" s="49" t="s">
        <v>12</v>
      </c>
      <c r="T128" s="50" t="s">
        <v>52</v>
      </c>
      <c r="U128" s="30" t="s">
        <v>86</v>
      </c>
      <c r="V128" s="51">
        <v>1220</v>
      </c>
      <c r="W128" s="51"/>
      <c r="X128" s="33"/>
      <c r="Y128" s="173">
        <f t="shared" si="40"/>
        <v>0</v>
      </c>
      <c r="Z128" s="173">
        <f t="shared" si="40"/>
        <v>1845325.6</v>
      </c>
      <c r="AA128" s="79">
        <f t="shared" si="24"/>
        <v>1845325.6</v>
      </c>
      <c r="AB128" s="154">
        <f t="shared" si="17"/>
        <v>0.99999978323613281</v>
      </c>
    </row>
    <row r="129" spans="1:28" ht="25.5">
      <c r="A129" s="29"/>
      <c r="B129" s="30"/>
      <c r="C129" s="30"/>
      <c r="D129" s="30"/>
      <c r="E129" s="30"/>
      <c r="F129" s="52"/>
      <c r="G129" s="52"/>
      <c r="H129" s="44"/>
      <c r="I129" s="220" t="s">
        <v>28</v>
      </c>
      <c r="J129" s="221"/>
      <c r="K129" s="73" t="s">
        <v>161</v>
      </c>
      <c r="L129" s="54" t="s">
        <v>8</v>
      </c>
      <c r="M129" s="55" t="s">
        <v>8</v>
      </c>
      <c r="N129" s="74" t="s">
        <v>162</v>
      </c>
      <c r="O129" s="54" t="s">
        <v>8</v>
      </c>
      <c r="P129" s="57">
        <f>P131</f>
        <v>0</v>
      </c>
      <c r="Q129" s="57">
        <f>Q130+Q132+Q134</f>
        <v>1845326</v>
      </c>
      <c r="R129" s="79">
        <f t="shared" si="22"/>
        <v>1845326</v>
      </c>
      <c r="S129" s="59" t="s">
        <v>12</v>
      </c>
      <c r="T129" s="60" t="s">
        <v>27</v>
      </c>
      <c r="U129" s="61" t="s">
        <v>28</v>
      </c>
      <c r="V129" s="62">
        <v>2319</v>
      </c>
      <c r="W129" s="62"/>
      <c r="X129" s="33"/>
      <c r="Y129" s="174">
        <f>Y131</f>
        <v>0</v>
      </c>
      <c r="Z129" s="174">
        <f>Z130+Z132+Z134</f>
        <v>1845325.6</v>
      </c>
      <c r="AA129" s="79">
        <f t="shared" si="24"/>
        <v>1845325.6</v>
      </c>
      <c r="AB129" s="154">
        <f t="shared" si="17"/>
        <v>0.99999978323613281</v>
      </c>
    </row>
    <row r="130" spans="1:28" ht="25.5">
      <c r="A130" s="29"/>
      <c r="B130" s="30"/>
      <c r="C130" s="30"/>
      <c r="D130" s="30"/>
      <c r="E130" s="30"/>
      <c r="F130" s="52"/>
      <c r="G130" s="52"/>
      <c r="H130" s="52"/>
      <c r="I130" s="52"/>
      <c r="J130" s="31">
        <v>200</v>
      </c>
      <c r="K130" s="78" t="s">
        <v>163</v>
      </c>
      <c r="L130" s="63" t="s">
        <v>8</v>
      </c>
      <c r="M130" s="64" t="s">
        <v>8</v>
      </c>
      <c r="N130" s="56" t="s">
        <v>164</v>
      </c>
      <c r="O130" s="63"/>
      <c r="P130" s="66">
        <f>P131</f>
        <v>0</v>
      </c>
      <c r="Q130" s="66">
        <f>Q131</f>
        <v>1079302</v>
      </c>
      <c r="R130" s="79">
        <f t="shared" si="22"/>
        <v>1079302</v>
      </c>
      <c r="S130" s="49" t="s">
        <v>12</v>
      </c>
      <c r="T130" s="50" t="s">
        <v>52</v>
      </c>
      <c r="U130" s="30" t="s">
        <v>90</v>
      </c>
      <c r="V130" s="51">
        <v>244</v>
      </c>
      <c r="W130" s="51"/>
      <c r="X130" s="33"/>
      <c r="Y130" s="166">
        <f>Y131</f>
        <v>0</v>
      </c>
      <c r="Z130" s="166">
        <f>Z131</f>
        <v>1079301.83</v>
      </c>
      <c r="AA130" s="79">
        <f t="shared" si="24"/>
        <v>1079301.83</v>
      </c>
      <c r="AB130" s="154">
        <f t="shared" si="17"/>
        <v>0.9999998424907951</v>
      </c>
    </row>
    <row r="131" spans="1:28" ht="25.5">
      <c r="A131" s="29"/>
      <c r="B131" s="30"/>
      <c r="C131" s="30"/>
      <c r="D131" s="30"/>
      <c r="E131" s="30"/>
      <c r="F131" s="52"/>
      <c r="G131" s="44"/>
      <c r="H131" s="220" t="s">
        <v>91</v>
      </c>
      <c r="I131" s="220"/>
      <c r="J131" s="221"/>
      <c r="K131" s="53" t="s">
        <v>70</v>
      </c>
      <c r="L131" s="54"/>
      <c r="M131" s="55"/>
      <c r="N131" s="75"/>
      <c r="O131" s="54">
        <v>200</v>
      </c>
      <c r="P131" s="57">
        <v>0</v>
      </c>
      <c r="Q131" s="57">
        <v>1079302</v>
      </c>
      <c r="R131" s="79">
        <f t="shared" si="22"/>
        <v>1079302</v>
      </c>
      <c r="S131" s="59" t="s">
        <v>12</v>
      </c>
      <c r="T131" s="60" t="s">
        <v>52</v>
      </c>
      <c r="U131" s="61" t="s">
        <v>90</v>
      </c>
      <c r="V131" s="62">
        <v>244</v>
      </c>
      <c r="W131" s="62"/>
      <c r="X131" s="33"/>
      <c r="Y131" s="174">
        <v>0</v>
      </c>
      <c r="Z131" s="174">
        <v>1079301.83</v>
      </c>
      <c r="AA131" s="79">
        <f t="shared" si="24"/>
        <v>1079301.83</v>
      </c>
      <c r="AB131" s="154">
        <f t="shared" si="17"/>
        <v>0.9999998424907951</v>
      </c>
    </row>
    <row r="132" spans="1:28" ht="25.5">
      <c r="A132" s="29"/>
      <c r="B132" s="30"/>
      <c r="C132" s="30"/>
      <c r="D132" s="30"/>
      <c r="E132" s="30"/>
      <c r="F132" s="52"/>
      <c r="G132" s="52"/>
      <c r="H132" s="52"/>
      <c r="I132" s="52"/>
      <c r="J132" s="31">
        <v>200</v>
      </c>
      <c r="K132" s="78" t="s">
        <v>165</v>
      </c>
      <c r="L132" s="63" t="s">
        <v>8</v>
      </c>
      <c r="M132" s="64" t="s">
        <v>8</v>
      </c>
      <c r="N132" s="56" t="s">
        <v>166</v>
      </c>
      <c r="O132" s="63"/>
      <c r="P132" s="66">
        <v>0</v>
      </c>
      <c r="Q132" s="66">
        <f>Q133</f>
        <v>513292</v>
      </c>
      <c r="R132" s="79">
        <f t="shared" si="22"/>
        <v>513292</v>
      </c>
      <c r="S132" s="49" t="s">
        <v>12</v>
      </c>
      <c r="T132" s="50" t="s">
        <v>52</v>
      </c>
      <c r="U132" s="30" t="s">
        <v>90</v>
      </c>
      <c r="V132" s="51">
        <v>244</v>
      </c>
      <c r="W132" s="51"/>
      <c r="X132" s="33"/>
      <c r="Y132" s="166">
        <v>0</v>
      </c>
      <c r="Z132" s="166">
        <f>Z133</f>
        <v>513291.77</v>
      </c>
      <c r="AA132" s="79">
        <f t="shared" si="24"/>
        <v>513291.77</v>
      </c>
      <c r="AB132" s="154">
        <f t="shared" si="17"/>
        <v>0.99999955191197221</v>
      </c>
    </row>
    <row r="133" spans="1:28" ht="25.5">
      <c r="A133" s="29"/>
      <c r="B133" s="30"/>
      <c r="C133" s="30"/>
      <c r="D133" s="30"/>
      <c r="E133" s="30"/>
      <c r="F133" s="52"/>
      <c r="G133" s="44"/>
      <c r="H133" s="220" t="s">
        <v>91</v>
      </c>
      <c r="I133" s="220"/>
      <c r="J133" s="221"/>
      <c r="K133" s="53" t="s">
        <v>70</v>
      </c>
      <c r="L133" s="54"/>
      <c r="M133" s="55"/>
      <c r="N133" s="75"/>
      <c r="O133" s="54">
        <v>200</v>
      </c>
      <c r="P133" s="57">
        <v>0</v>
      </c>
      <c r="Q133" s="57">
        <v>513292</v>
      </c>
      <c r="R133" s="79">
        <f t="shared" si="22"/>
        <v>513292</v>
      </c>
      <c r="S133" s="59" t="s">
        <v>12</v>
      </c>
      <c r="T133" s="60" t="s">
        <v>52</v>
      </c>
      <c r="U133" s="61" t="s">
        <v>90</v>
      </c>
      <c r="V133" s="62">
        <v>244</v>
      </c>
      <c r="W133" s="62"/>
      <c r="X133" s="33"/>
      <c r="Y133" s="174">
        <v>0</v>
      </c>
      <c r="Z133" s="174">
        <v>513291.77</v>
      </c>
      <c r="AA133" s="79">
        <f t="shared" si="24"/>
        <v>513291.77</v>
      </c>
      <c r="AB133" s="154">
        <f t="shared" si="17"/>
        <v>0.99999955191197221</v>
      </c>
    </row>
    <row r="134" spans="1:28" ht="25.5">
      <c r="A134" s="29"/>
      <c r="B134" s="30"/>
      <c r="C134" s="30"/>
      <c r="D134" s="30"/>
      <c r="E134" s="30"/>
      <c r="F134" s="52"/>
      <c r="G134" s="52"/>
      <c r="H134" s="52"/>
      <c r="I134" s="52"/>
      <c r="J134" s="31">
        <v>200</v>
      </c>
      <c r="K134" s="78" t="s">
        <v>167</v>
      </c>
      <c r="L134" s="63" t="s">
        <v>8</v>
      </c>
      <c r="M134" s="64" t="s">
        <v>8</v>
      </c>
      <c r="N134" s="56" t="s">
        <v>168</v>
      </c>
      <c r="O134" s="63"/>
      <c r="P134" s="66">
        <v>0</v>
      </c>
      <c r="Q134" s="66">
        <f>Q135</f>
        <v>252732</v>
      </c>
      <c r="R134" s="79">
        <f t="shared" si="22"/>
        <v>252732</v>
      </c>
      <c r="S134" s="49" t="s">
        <v>12</v>
      </c>
      <c r="T134" s="50" t="s">
        <v>52</v>
      </c>
      <c r="U134" s="30" t="s">
        <v>90</v>
      </c>
      <c r="V134" s="51">
        <v>244</v>
      </c>
      <c r="W134" s="51"/>
      <c r="X134" s="33"/>
      <c r="Y134" s="166">
        <v>0</v>
      </c>
      <c r="Z134" s="166">
        <f>Z135</f>
        <v>252732</v>
      </c>
      <c r="AA134" s="79">
        <f t="shared" si="24"/>
        <v>252732</v>
      </c>
      <c r="AB134" s="154">
        <f t="shared" si="17"/>
        <v>1</v>
      </c>
    </row>
    <row r="135" spans="1:28" ht="25.5">
      <c r="A135" s="29"/>
      <c r="B135" s="30"/>
      <c r="C135" s="30"/>
      <c r="D135" s="30"/>
      <c r="E135" s="30"/>
      <c r="F135" s="52"/>
      <c r="G135" s="44"/>
      <c r="H135" s="220" t="s">
        <v>91</v>
      </c>
      <c r="I135" s="220"/>
      <c r="J135" s="221"/>
      <c r="K135" s="53" t="s">
        <v>70</v>
      </c>
      <c r="L135" s="54"/>
      <c r="M135" s="55"/>
      <c r="N135" s="75"/>
      <c r="O135" s="54">
        <v>200</v>
      </c>
      <c r="P135" s="57">
        <v>0</v>
      </c>
      <c r="Q135" s="57">
        <v>252732</v>
      </c>
      <c r="R135" s="79">
        <f t="shared" si="22"/>
        <v>252732</v>
      </c>
      <c r="S135" s="59" t="s">
        <v>12</v>
      </c>
      <c r="T135" s="60" t="s">
        <v>52</v>
      </c>
      <c r="U135" s="61" t="s">
        <v>90</v>
      </c>
      <c r="V135" s="62">
        <v>244</v>
      </c>
      <c r="W135" s="62"/>
      <c r="X135" s="33"/>
      <c r="Y135" s="174">
        <v>0</v>
      </c>
      <c r="Z135" s="174">
        <v>252732</v>
      </c>
      <c r="AA135" s="79">
        <f t="shared" si="24"/>
        <v>252732</v>
      </c>
      <c r="AB135" s="154">
        <f t="shared" si="17"/>
        <v>1</v>
      </c>
    </row>
    <row r="136" spans="1:28" ht="39.6" customHeight="1">
      <c r="A136" s="29"/>
      <c r="B136" s="30"/>
      <c r="C136" s="30"/>
      <c r="D136" s="31"/>
      <c r="E136" s="222">
        <v>104</v>
      </c>
      <c r="F136" s="222"/>
      <c r="G136" s="222"/>
      <c r="H136" s="222"/>
      <c r="I136" s="222"/>
      <c r="J136" s="223"/>
      <c r="K136" s="34" t="s">
        <v>169</v>
      </c>
      <c r="L136" s="35" t="s">
        <v>8</v>
      </c>
      <c r="M136" s="36" t="s">
        <v>170</v>
      </c>
      <c r="N136" s="37" t="s">
        <v>8</v>
      </c>
      <c r="O136" s="35" t="s">
        <v>8</v>
      </c>
      <c r="P136" s="38">
        <f>P137</f>
        <v>300000</v>
      </c>
      <c r="Q136" s="38">
        <f>Q137</f>
        <v>1211824</v>
      </c>
      <c r="R136" s="38">
        <f t="shared" si="22"/>
        <v>1511824</v>
      </c>
      <c r="S136" s="38">
        <f t="shared" ref="S136:T137" si="41">S137</f>
        <v>2400</v>
      </c>
      <c r="T136" s="38" t="str">
        <f t="shared" si="41"/>
        <v>113</v>
      </c>
      <c r="U136" s="38">
        <f t="shared" ref="U136:U137" si="42">S136+T136</f>
        <v>2513</v>
      </c>
      <c r="V136" s="38">
        <f t="shared" ref="V136:W137" si="43">V137</f>
        <v>1708</v>
      </c>
      <c r="W136" s="38">
        <f t="shared" si="43"/>
        <v>0</v>
      </c>
      <c r="X136" s="38">
        <f t="shared" ref="X136:X137" si="44">V136+W136</f>
        <v>1708</v>
      </c>
      <c r="Y136" s="38">
        <f t="shared" ref="Y136:Z137" si="45">Y137</f>
        <v>300000</v>
      </c>
      <c r="Z136" s="38">
        <f t="shared" si="45"/>
        <v>1187025.1200000001</v>
      </c>
      <c r="AA136" s="38">
        <f t="shared" si="24"/>
        <v>1487025.12</v>
      </c>
      <c r="AB136" s="154">
        <f t="shared" si="17"/>
        <v>0.98359671496153001</v>
      </c>
    </row>
    <row r="137" spans="1:28" ht="51">
      <c r="A137" s="29"/>
      <c r="B137" s="30"/>
      <c r="C137" s="30"/>
      <c r="D137" s="30"/>
      <c r="E137" s="31"/>
      <c r="F137" s="218" t="s">
        <v>19</v>
      </c>
      <c r="G137" s="218"/>
      <c r="H137" s="218"/>
      <c r="I137" s="218"/>
      <c r="J137" s="219"/>
      <c r="K137" s="76" t="s">
        <v>116</v>
      </c>
      <c r="L137" s="45" t="s">
        <v>8</v>
      </c>
      <c r="M137" s="46" t="s">
        <v>8</v>
      </c>
      <c r="N137" s="77" t="s">
        <v>117</v>
      </c>
      <c r="O137" s="45" t="s">
        <v>8</v>
      </c>
      <c r="P137" s="32">
        <f>P138+P145</f>
        <v>300000</v>
      </c>
      <c r="Q137" s="32">
        <f>Q138</f>
        <v>1211824</v>
      </c>
      <c r="R137" s="79">
        <f t="shared" si="22"/>
        <v>1511824</v>
      </c>
      <c r="S137" s="32">
        <f t="shared" ref="S137" si="46">S138+S145</f>
        <v>2400</v>
      </c>
      <c r="T137" s="32" t="str">
        <f t="shared" si="41"/>
        <v>113</v>
      </c>
      <c r="U137" s="79">
        <f t="shared" si="42"/>
        <v>2513</v>
      </c>
      <c r="V137" s="32">
        <f t="shared" ref="V137" si="47">V138+V145</f>
        <v>1708</v>
      </c>
      <c r="W137" s="32">
        <f t="shared" si="43"/>
        <v>0</v>
      </c>
      <c r="X137" s="79">
        <f t="shared" si="44"/>
        <v>1708</v>
      </c>
      <c r="Y137" s="32">
        <f t="shared" ref="Y137" si="48">Y138+Y145</f>
        <v>300000</v>
      </c>
      <c r="Z137" s="32">
        <f t="shared" si="45"/>
        <v>1187025.1200000001</v>
      </c>
      <c r="AA137" s="79">
        <f t="shared" si="24"/>
        <v>1487025.12</v>
      </c>
      <c r="AB137" s="154">
        <f t="shared" si="17"/>
        <v>0.98359671496153001</v>
      </c>
    </row>
    <row r="138" spans="1:28" ht="45">
      <c r="A138" s="29"/>
      <c r="B138" s="30"/>
      <c r="C138" s="30"/>
      <c r="D138" s="30"/>
      <c r="E138" s="31"/>
      <c r="F138" s="218" t="s">
        <v>83</v>
      </c>
      <c r="G138" s="218"/>
      <c r="H138" s="218"/>
      <c r="I138" s="218"/>
      <c r="J138" s="219"/>
      <c r="K138" s="73" t="s">
        <v>159</v>
      </c>
      <c r="L138" s="45" t="s">
        <v>8</v>
      </c>
      <c r="M138" s="46" t="s">
        <v>8</v>
      </c>
      <c r="N138" s="74" t="s">
        <v>160</v>
      </c>
      <c r="O138" s="45" t="s">
        <v>8</v>
      </c>
      <c r="P138" s="32">
        <f>P142</f>
        <v>0</v>
      </c>
      <c r="Q138" s="32">
        <f>Q139+Q142</f>
        <v>1211824</v>
      </c>
      <c r="R138" s="79">
        <f t="shared" si="22"/>
        <v>1211824</v>
      </c>
      <c r="S138" s="49" t="s">
        <v>12</v>
      </c>
      <c r="T138" s="50" t="s">
        <v>52</v>
      </c>
      <c r="U138" s="30" t="s">
        <v>86</v>
      </c>
      <c r="V138" s="51">
        <v>1220</v>
      </c>
      <c r="W138" s="51"/>
      <c r="X138" s="33"/>
      <c r="Y138" s="173">
        <f>Y142</f>
        <v>0</v>
      </c>
      <c r="Z138" s="173">
        <f>Z139+Z142</f>
        <v>1187025.1200000001</v>
      </c>
      <c r="AA138" s="79">
        <f t="shared" si="24"/>
        <v>1187025.1200000001</v>
      </c>
      <c r="AB138" s="154">
        <f t="shared" si="17"/>
        <v>0.97953590620420139</v>
      </c>
    </row>
    <row r="139" spans="1:28" ht="25.5">
      <c r="A139" s="29"/>
      <c r="B139" s="30"/>
      <c r="C139" s="30"/>
      <c r="D139" s="30"/>
      <c r="E139" s="30"/>
      <c r="F139" s="52"/>
      <c r="G139" s="52"/>
      <c r="H139" s="44"/>
      <c r="I139" s="220" t="s">
        <v>28</v>
      </c>
      <c r="J139" s="221"/>
      <c r="K139" s="73" t="s">
        <v>161</v>
      </c>
      <c r="L139" s="54" t="s">
        <v>8</v>
      </c>
      <c r="M139" s="55" t="s">
        <v>8</v>
      </c>
      <c r="N139" s="74" t="s">
        <v>162</v>
      </c>
      <c r="O139" s="54" t="s">
        <v>8</v>
      </c>
      <c r="P139" s="57">
        <f>P141</f>
        <v>0</v>
      </c>
      <c r="Q139" s="57">
        <f>Q140</f>
        <v>216948</v>
      </c>
      <c r="R139" s="79">
        <f t="shared" si="22"/>
        <v>216948</v>
      </c>
      <c r="S139" s="59" t="s">
        <v>12</v>
      </c>
      <c r="T139" s="60" t="s">
        <v>27</v>
      </c>
      <c r="U139" s="61" t="s">
        <v>28</v>
      </c>
      <c r="V139" s="62">
        <v>2319</v>
      </c>
      <c r="W139" s="62"/>
      <c r="X139" s="33"/>
      <c r="Y139" s="174">
        <f>Y141</f>
        <v>0</v>
      </c>
      <c r="Z139" s="174">
        <f>Z140</f>
        <v>216948.21</v>
      </c>
      <c r="AA139" s="79">
        <f t="shared" si="24"/>
        <v>216948.21</v>
      </c>
      <c r="AB139" s="154">
        <f t="shared" si="17"/>
        <v>1.0000009679738924</v>
      </c>
    </row>
    <row r="140" spans="1:28" ht="25.5">
      <c r="A140" s="29"/>
      <c r="B140" s="30"/>
      <c r="C140" s="30"/>
      <c r="D140" s="30"/>
      <c r="E140" s="30"/>
      <c r="F140" s="52"/>
      <c r="G140" s="52"/>
      <c r="H140" s="52"/>
      <c r="I140" s="52"/>
      <c r="J140" s="31">
        <v>200</v>
      </c>
      <c r="K140" s="78" t="s">
        <v>171</v>
      </c>
      <c r="L140" s="63" t="s">
        <v>8</v>
      </c>
      <c r="M140" s="64" t="s">
        <v>8</v>
      </c>
      <c r="N140" s="56" t="s">
        <v>172</v>
      </c>
      <c r="O140" s="63"/>
      <c r="P140" s="66">
        <v>0</v>
      </c>
      <c r="Q140" s="66">
        <f>Q141</f>
        <v>216948</v>
      </c>
      <c r="R140" s="79">
        <f t="shared" si="22"/>
        <v>216948</v>
      </c>
      <c r="S140" s="49" t="s">
        <v>12</v>
      </c>
      <c r="T140" s="50" t="s">
        <v>52</v>
      </c>
      <c r="U140" s="30" t="s">
        <v>90</v>
      </c>
      <c r="V140" s="51">
        <v>244</v>
      </c>
      <c r="W140" s="51"/>
      <c r="X140" s="33"/>
      <c r="Y140" s="166">
        <v>0</v>
      </c>
      <c r="Z140" s="166">
        <f>Z141</f>
        <v>216948.21</v>
      </c>
      <c r="AA140" s="79">
        <f t="shared" si="24"/>
        <v>216948.21</v>
      </c>
      <c r="AB140" s="154">
        <f t="shared" si="17"/>
        <v>1.0000009679738924</v>
      </c>
    </row>
    <row r="141" spans="1:28" ht="25.5">
      <c r="A141" s="29"/>
      <c r="B141" s="30"/>
      <c r="C141" s="30"/>
      <c r="D141" s="30"/>
      <c r="E141" s="30"/>
      <c r="F141" s="52"/>
      <c r="G141" s="44"/>
      <c r="H141" s="220" t="s">
        <v>91</v>
      </c>
      <c r="I141" s="220"/>
      <c r="J141" s="221"/>
      <c r="K141" s="53" t="s">
        <v>70</v>
      </c>
      <c r="L141" s="54"/>
      <c r="M141" s="55"/>
      <c r="N141" s="75"/>
      <c r="O141" s="54">
        <v>200</v>
      </c>
      <c r="P141" s="57">
        <v>0</v>
      </c>
      <c r="Q141" s="57">
        <v>216948</v>
      </c>
      <c r="R141" s="79">
        <f t="shared" si="22"/>
        <v>216948</v>
      </c>
      <c r="S141" s="59" t="s">
        <v>12</v>
      </c>
      <c r="T141" s="60" t="s">
        <v>52</v>
      </c>
      <c r="U141" s="61" t="s">
        <v>90</v>
      </c>
      <c r="V141" s="62">
        <v>244</v>
      </c>
      <c r="W141" s="62"/>
      <c r="X141" s="33"/>
      <c r="Y141" s="174">
        <v>0</v>
      </c>
      <c r="Z141" s="174">
        <v>216948.21</v>
      </c>
      <c r="AA141" s="79">
        <f t="shared" si="24"/>
        <v>216948.21</v>
      </c>
      <c r="AB141" s="154">
        <f t="shared" ref="AB141:AB215" si="49">AA141/R141</f>
        <v>1.0000009679738924</v>
      </c>
    </row>
    <row r="142" spans="1:28" ht="33.75">
      <c r="A142" s="29"/>
      <c r="B142" s="30"/>
      <c r="C142" s="30"/>
      <c r="D142" s="30"/>
      <c r="E142" s="30"/>
      <c r="F142" s="52"/>
      <c r="G142" s="52"/>
      <c r="H142" s="44"/>
      <c r="I142" s="220" t="s">
        <v>28</v>
      </c>
      <c r="J142" s="221"/>
      <c r="K142" s="73" t="s">
        <v>173</v>
      </c>
      <c r="L142" s="54" t="s">
        <v>8</v>
      </c>
      <c r="M142" s="55" t="s">
        <v>8</v>
      </c>
      <c r="N142" s="74" t="s">
        <v>174</v>
      </c>
      <c r="O142" s="54" t="s">
        <v>8</v>
      </c>
      <c r="P142" s="57">
        <f>P144</f>
        <v>0</v>
      </c>
      <c r="Q142" s="57">
        <f>Q143</f>
        <v>994876</v>
      </c>
      <c r="R142" s="79">
        <f t="shared" si="22"/>
        <v>994876</v>
      </c>
      <c r="S142" s="59" t="s">
        <v>12</v>
      </c>
      <c r="T142" s="60" t="s">
        <v>27</v>
      </c>
      <c r="U142" s="61" t="s">
        <v>28</v>
      </c>
      <c r="V142" s="62">
        <v>2319</v>
      </c>
      <c r="W142" s="62"/>
      <c r="X142" s="33"/>
      <c r="Y142" s="174">
        <f>Y144</f>
        <v>0</v>
      </c>
      <c r="Z142" s="174">
        <f>Z143</f>
        <v>970076.91</v>
      </c>
      <c r="AA142" s="79">
        <f t="shared" si="24"/>
        <v>970076.91</v>
      </c>
      <c r="AB142" s="154">
        <f t="shared" si="49"/>
        <v>0.97507318499993967</v>
      </c>
    </row>
    <row r="143" spans="1:28" ht="25.5">
      <c r="A143" s="29"/>
      <c r="B143" s="30"/>
      <c r="C143" s="30"/>
      <c r="D143" s="30"/>
      <c r="E143" s="30"/>
      <c r="F143" s="52"/>
      <c r="G143" s="52"/>
      <c r="H143" s="52"/>
      <c r="I143" s="52"/>
      <c r="J143" s="31">
        <v>200</v>
      </c>
      <c r="K143" s="78" t="s">
        <v>175</v>
      </c>
      <c r="L143" s="63" t="s">
        <v>8</v>
      </c>
      <c r="M143" s="64" t="s">
        <v>8</v>
      </c>
      <c r="N143" s="56" t="s">
        <v>176</v>
      </c>
      <c r="O143" s="63"/>
      <c r="P143" s="66">
        <f>P144</f>
        <v>0</v>
      </c>
      <c r="Q143" s="66">
        <f>Q144</f>
        <v>994876</v>
      </c>
      <c r="R143" s="79">
        <f t="shared" si="22"/>
        <v>994876</v>
      </c>
      <c r="S143" s="49" t="s">
        <v>12</v>
      </c>
      <c r="T143" s="50" t="s">
        <v>52</v>
      </c>
      <c r="U143" s="30" t="s">
        <v>90</v>
      </c>
      <c r="V143" s="51">
        <v>244</v>
      </c>
      <c r="W143" s="51"/>
      <c r="X143" s="33"/>
      <c r="Y143" s="166">
        <f>Y144</f>
        <v>0</v>
      </c>
      <c r="Z143" s="166">
        <f>Z144</f>
        <v>970076.91</v>
      </c>
      <c r="AA143" s="79">
        <f t="shared" si="24"/>
        <v>970076.91</v>
      </c>
      <c r="AB143" s="154">
        <f t="shared" si="49"/>
        <v>0.97507318499993967</v>
      </c>
    </row>
    <row r="144" spans="1:28" ht="25.5">
      <c r="A144" s="29"/>
      <c r="B144" s="30"/>
      <c r="C144" s="30"/>
      <c r="D144" s="30"/>
      <c r="E144" s="30"/>
      <c r="F144" s="52"/>
      <c r="G144" s="44"/>
      <c r="H144" s="220" t="s">
        <v>91</v>
      </c>
      <c r="I144" s="220"/>
      <c r="J144" s="221"/>
      <c r="K144" s="78" t="s">
        <v>70</v>
      </c>
      <c r="L144" s="54"/>
      <c r="M144" s="55"/>
      <c r="N144" s="75"/>
      <c r="O144" s="54">
        <v>200</v>
      </c>
      <c r="P144" s="57">
        <v>0</v>
      </c>
      <c r="Q144" s="57">
        <v>994876</v>
      </c>
      <c r="R144" s="79">
        <f t="shared" si="22"/>
        <v>994876</v>
      </c>
      <c r="S144" s="59" t="s">
        <v>12</v>
      </c>
      <c r="T144" s="60" t="s">
        <v>52</v>
      </c>
      <c r="U144" s="61" t="s">
        <v>90</v>
      </c>
      <c r="V144" s="62">
        <v>244</v>
      </c>
      <c r="W144" s="62"/>
      <c r="X144" s="33"/>
      <c r="Y144" s="174">
        <v>0</v>
      </c>
      <c r="Z144" s="174">
        <v>970076.91</v>
      </c>
      <c r="AA144" s="79">
        <f t="shared" si="24"/>
        <v>970076.91</v>
      </c>
      <c r="AB144" s="154">
        <f t="shared" si="49"/>
        <v>0.97507318499993967</v>
      </c>
    </row>
    <row r="145" spans="1:28" ht="15.75">
      <c r="A145" s="29"/>
      <c r="B145" s="30"/>
      <c r="C145" s="30"/>
      <c r="D145" s="30"/>
      <c r="E145" s="31"/>
      <c r="F145" s="218" t="s">
        <v>83</v>
      </c>
      <c r="G145" s="218"/>
      <c r="H145" s="218"/>
      <c r="I145" s="218"/>
      <c r="J145" s="219"/>
      <c r="K145" s="82" t="s">
        <v>132</v>
      </c>
      <c r="L145" s="119"/>
      <c r="M145" s="86"/>
      <c r="N145" s="83" t="s">
        <v>133</v>
      </c>
      <c r="O145" s="45" t="s">
        <v>8</v>
      </c>
      <c r="P145" s="32">
        <f>P146</f>
        <v>300000</v>
      </c>
      <c r="Q145" s="32">
        <f>Q146</f>
        <v>0</v>
      </c>
      <c r="R145" s="79">
        <f>P145+Q145</f>
        <v>300000</v>
      </c>
      <c r="S145" s="32">
        <f t="shared" ref="S145:T145" si="50">S146</f>
        <v>1600</v>
      </c>
      <c r="T145" s="32" t="str">
        <f t="shared" si="50"/>
        <v>113</v>
      </c>
      <c r="U145" s="79">
        <f t="shared" ref="U145:U146" si="51">S145+T145</f>
        <v>1713</v>
      </c>
      <c r="V145" s="32">
        <f t="shared" ref="V145:W145" si="52">V146</f>
        <v>488</v>
      </c>
      <c r="W145" s="32">
        <f t="shared" si="52"/>
        <v>0</v>
      </c>
      <c r="X145" s="79">
        <f t="shared" ref="X145:X146" si="53">V145+W145</f>
        <v>488</v>
      </c>
      <c r="Y145" s="32">
        <f t="shared" ref="Y145:Z145" si="54">Y146</f>
        <v>300000</v>
      </c>
      <c r="Z145" s="32">
        <f t="shared" si="54"/>
        <v>0</v>
      </c>
      <c r="AA145" s="79">
        <f t="shared" si="24"/>
        <v>300000</v>
      </c>
      <c r="AB145" s="154">
        <f t="shared" si="49"/>
        <v>1</v>
      </c>
    </row>
    <row r="146" spans="1:28" ht="22.5">
      <c r="A146" s="29"/>
      <c r="B146" s="30"/>
      <c r="C146" s="30"/>
      <c r="D146" s="30"/>
      <c r="E146" s="30"/>
      <c r="F146" s="52"/>
      <c r="G146" s="52"/>
      <c r="H146" s="44"/>
      <c r="I146" s="220" t="s">
        <v>28</v>
      </c>
      <c r="J146" s="221"/>
      <c r="K146" s="53" t="s">
        <v>177</v>
      </c>
      <c r="L146" s="54"/>
      <c r="M146" s="55"/>
      <c r="N146" s="56" t="s">
        <v>178</v>
      </c>
      <c r="O146" s="54" t="s">
        <v>8</v>
      </c>
      <c r="P146" s="57">
        <f>P148+P147</f>
        <v>300000</v>
      </c>
      <c r="Q146" s="57">
        <f>Q148</f>
        <v>0</v>
      </c>
      <c r="R146" s="57">
        <f>P146+Q146</f>
        <v>300000</v>
      </c>
      <c r="S146" s="57">
        <f t="shared" ref="S146" si="55">S148+S147</f>
        <v>1600</v>
      </c>
      <c r="T146" s="57" t="str">
        <f t="shared" ref="T146" si="56">T148</f>
        <v>113</v>
      </c>
      <c r="U146" s="57">
        <f t="shared" si="51"/>
        <v>1713</v>
      </c>
      <c r="V146" s="57">
        <f t="shared" ref="V146" si="57">V148+V147</f>
        <v>488</v>
      </c>
      <c r="W146" s="57">
        <f t="shared" ref="W146" si="58">W148</f>
        <v>0</v>
      </c>
      <c r="X146" s="57">
        <f t="shared" si="53"/>
        <v>488</v>
      </c>
      <c r="Y146" s="57">
        <f t="shared" ref="Y146" si="59">Y148+Y147</f>
        <v>300000</v>
      </c>
      <c r="Z146" s="57">
        <f t="shared" ref="Z146" si="60">Z148</f>
        <v>0</v>
      </c>
      <c r="AA146" s="57">
        <f t="shared" si="24"/>
        <v>300000</v>
      </c>
      <c r="AB146" s="154">
        <f t="shared" si="49"/>
        <v>1</v>
      </c>
    </row>
    <row r="147" spans="1:28" ht="25.5">
      <c r="A147" s="29"/>
      <c r="B147" s="30"/>
      <c r="C147" s="30"/>
      <c r="D147" s="30"/>
      <c r="E147" s="30"/>
      <c r="F147" s="156"/>
      <c r="G147" s="157"/>
      <c r="H147" s="220" t="s">
        <v>91</v>
      </c>
      <c r="I147" s="220"/>
      <c r="J147" s="221"/>
      <c r="K147" s="53" t="s">
        <v>70</v>
      </c>
      <c r="L147" s="54"/>
      <c r="M147" s="55"/>
      <c r="N147" s="75"/>
      <c r="O147" s="54">
        <v>200</v>
      </c>
      <c r="P147" s="57">
        <v>15144</v>
      </c>
      <c r="Q147" s="57">
        <v>0</v>
      </c>
      <c r="R147" s="57">
        <f>P147+Q147</f>
        <v>15144</v>
      </c>
      <c r="S147" s="59" t="s">
        <v>12</v>
      </c>
      <c r="T147" s="60" t="s">
        <v>52</v>
      </c>
      <c r="U147" s="158" t="s">
        <v>90</v>
      </c>
      <c r="V147" s="62">
        <v>244</v>
      </c>
      <c r="W147" s="62"/>
      <c r="X147" s="33"/>
      <c r="Y147" s="174">
        <v>15144</v>
      </c>
      <c r="Z147" s="174">
        <v>0</v>
      </c>
      <c r="AA147" s="57">
        <f>Y147+Z147</f>
        <v>15144</v>
      </c>
      <c r="AB147" s="154">
        <f t="shared" ref="AB147" si="61">AA147/R147</f>
        <v>1</v>
      </c>
    </row>
    <row r="148" spans="1:28" ht="25.5">
      <c r="A148" s="29"/>
      <c r="B148" s="30"/>
      <c r="C148" s="30"/>
      <c r="D148" s="30"/>
      <c r="E148" s="30"/>
      <c r="F148" s="52"/>
      <c r="G148" s="44"/>
      <c r="H148" s="220" t="s">
        <v>91</v>
      </c>
      <c r="I148" s="220"/>
      <c r="J148" s="221"/>
      <c r="K148" s="53" t="s">
        <v>189</v>
      </c>
      <c r="L148" s="54"/>
      <c r="M148" s="55"/>
      <c r="N148" s="75"/>
      <c r="O148" s="54">
        <v>400</v>
      </c>
      <c r="P148" s="57">
        <v>284856</v>
      </c>
      <c r="Q148" s="57">
        <v>0</v>
      </c>
      <c r="R148" s="57">
        <f>P148+Q148</f>
        <v>284856</v>
      </c>
      <c r="S148" s="59" t="s">
        <v>12</v>
      </c>
      <c r="T148" s="60" t="s">
        <v>52</v>
      </c>
      <c r="U148" s="61" t="s">
        <v>90</v>
      </c>
      <c r="V148" s="62">
        <v>244</v>
      </c>
      <c r="W148" s="62"/>
      <c r="X148" s="33"/>
      <c r="Y148" s="174">
        <v>284856</v>
      </c>
      <c r="Z148" s="174">
        <v>0</v>
      </c>
      <c r="AA148" s="57">
        <f>Y148+Z148</f>
        <v>284856</v>
      </c>
      <c r="AB148" s="154">
        <f t="shared" si="49"/>
        <v>1</v>
      </c>
    </row>
    <row r="149" spans="1:28" ht="39.6" customHeight="1">
      <c r="A149" s="29"/>
      <c r="B149" s="30"/>
      <c r="C149" s="30"/>
      <c r="D149" s="31"/>
      <c r="E149" s="222">
        <v>104</v>
      </c>
      <c r="F149" s="222"/>
      <c r="G149" s="222"/>
      <c r="H149" s="222"/>
      <c r="I149" s="222"/>
      <c r="J149" s="223"/>
      <c r="K149" s="34" t="s">
        <v>179</v>
      </c>
      <c r="L149" s="35" t="s">
        <v>8</v>
      </c>
      <c r="M149" s="36" t="s">
        <v>180</v>
      </c>
      <c r="N149" s="37" t="s">
        <v>8</v>
      </c>
      <c r="O149" s="35" t="s">
        <v>8</v>
      </c>
      <c r="P149" s="38">
        <f>P150+P161</f>
        <v>7806241</v>
      </c>
      <c r="Q149" s="38">
        <f>Q150+Q161</f>
        <v>10485607</v>
      </c>
      <c r="R149" s="38">
        <f t="shared" si="22"/>
        <v>18291848</v>
      </c>
      <c r="S149" s="40" t="s">
        <v>12</v>
      </c>
      <c r="T149" s="41" t="s">
        <v>27</v>
      </c>
      <c r="U149" s="42" t="s">
        <v>28</v>
      </c>
      <c r="V149" s="43">
        <v>2319</v>
      </c>
      <c r="W149" s="43"/>
      <c r="X149" s="33"/>
      <c r="Y149" s="172">
        <f>Y150+Y161</f>
        <v>7806201.1299999999</v>
      </c>
      <c r="Z149" s="172">
        <f>Z150+Z161</f>
        <v>10483012.41</v>
      </c>
      <c r="AA149" s="38">
        <f t="shared" ref="AA149:AA192" si="62">Y149+Z149</f>
        <v>18289213.539999999</v>
      </c>
      <c r="AB149" s="154">
        <f t="shared" si="49"/>
        <v>0.99985597627970668</v>
      </c>
    </row>
    <row r="150" spans="1:28" ht="45.6" customHeight="1">
      <c r="A150" s="29"/>
      <c r="B150" s="30"/>
      <c r="C150" s="30"/>
      <c r="D150" s="30"/>
      <c r="E150" s="31"/>
      <c r="F150" s="218"/>
      <c r="G150" s="218"/>
      <c r="H150" s="218"/>
      <c r="I150" s="218"/>
      <c r="J150" s="219"/>
      <c r="K150" s="76" t="s">
        <v>181</v>
      </c>
      <c r="L150" s="45"/>
      <c r="M150" s="46"/>
      <c r="N150" s="77" t="s">
        <v>182</v>
      </c>
      <c r="O150" s="45"/>
      <c r="P150" s="32">
        <f>P151</f>
        <v>98016</v>
      </c>
      <c r="Q150" s="32">
        <f>Q151</f>
        <v>350000</v>
      </c>
      <c r="R150" s="79">
        <f t="shared" si="22"/>
        <v>448016</v>
      </c>
      <c r="S150" s="49"/>
      <c r="T150" s="50"/>
      <c r="U150" s="30"/>
      <c r="V150" s="51"/>
      <c r="W150" s="51"/>
      <c r="X150" s="33"/>
      <c r="Y150" s="173">
        <f>Y151</f>
        <v>98016</v>
      </c>
      <c r="Z150" s="173">
        <f>Z151</f>
        <v>350000</v>
      </c>
      <c r="AA150" s="79">
        <f t="shared" si="62"/>
        <v>448016</v>
      </c>
      <c r="AB150" s="154">
        <f t="shared" si="49"/>
        <v>1</v>
      </c>
    </row>
    <row r="151" spans="1:28" ht="33.6" customHeight="1">
      <c r="A151" s="29"/>
      <c r="B151" s="30"/>
      <c r="C151" s="30"/>
      <c r="D151" s="30"/>
      <c r="E151" s="31"/>
      <c r="F151" s="218"/>
      <c r="G151" s="218"/>
      <c r="H151" s="218"/>
      <c r="I151" s="218"/>
      <c r="J151" s="219"/>
      <c r="K151" s="73" t="s">
        <v>183</v>
      </c>
      <c r="L151" s="45"/>
      <c r="M151" s="46"/>
      <c r="N151" s="74" t="s">
        <v>184</v>
      </c>
      <c r="O151" s="45"/>
      <c r="P151" s="32">
        <f>P152+P156</f>
        <v>98016</v>
      </c>
      <c r="Q151" s="32">
        <f>Q152+Q156</f>
        <v>350000</v>
      </c>
      <c r="R151" s="79">
        <f t="shared" si="22"/>
        <v>448016</v>
      </c>
      <c r="S151" s="49"/>
      <c r="T151" s="50"/>
      <c r="U151" s="30"/>
      <c r="V151" s="51"/>
      <c r="W151" s="51"/>
      <c r="X151" s="33"/>
      <c r="Y151" s="173">
        <f>Y152+Y156</f>
        <v>98016</v>
      </c>
      <c r="Z151" s="173">
        <f>Z152+Z156</f>
        <v>350000</v>
      </c>
      <c r="AA151" s="79">
        <f t="shared" si="62"/>
        <v>448016</v>
      </c>
      <c r="AB151" s="154">
        <f t="shared" si="49"/>
        <v>1</v>
      </c>
    </row>
    <row r="152" spans="1:28" ht="24" customHeight="1">
      <c r="A152" s="29"/>
      <c r="B152" s="30"/>
      <c r="C152" s="30"/>
      <c r="D152" s="30"/>
      <c r="E152" s="30"/>
      <c r="F152" s="52"/>
      <c r="G152" s="52"/>
      <c r="H152" s="44"/>
      <c r="I152" s="220"/>
      <c r="J152" s="221"/>
      <c r="K152" s="73" t="s">
        <v>185</v>
      </c>
      <c r="L152" s="54"/>
      <c r="M152" s="55"/>
      <c r="N152" s="74" t="s">
        <v>186</v>
      </c>
      <c r="O152" s="54"/>
      <c r="P152" s="57">
        <f>P153</f>
        <v>0</v>
      </c>
      <c r="Q152" s="57">
        <f>Q153</f>
        <v>0</v>
      </c>
      <c r="R152" s="79">
        <f t="shared" si="22"/>
        <v>0</v>
      </c>
      <c r="S152" s="59"/>
      <c r="T152" s="60"/>
      <c r="U152" s="61"/>
      <c r="V152" s="62"/>
      <c r="W152" s="62"/>
      <c r="X152" s="33"/>
      <c r="Y152" s="174">
        <f>Y153</f>
        <v>0</v>
      </c>
      <c r="Z152" s="174">
        <f>Z153</f>
        <v>0</v>
      </c>
      <c r="AA152" s="79">
        <f t="shared" si="62"/>
        <v>0</v>
      </c>
      <c r="AB152" s="154" t="e">
        <f t="shared" si="49"/>
        <v>#DIV/0!</v>
      </c>
    </row>
    <row r="153" spans="1:28" ht="20.45" customHeight="1">
      <c r="A153" s="29"/>
      <c r="B153" s="30"/>
      <c r="C153" s="30"/>
      <c r="D153" s="30"/>
      <c r="E153" s="30"/>
      <c r="F153" s="52"/>
      <c r="G153" s="52"/>
      <c r="H153" s="52"/>
      <c r="I153" s="52"/>
      <c r="J153" s="31"/>
      <c r="K153" s="78" t="s">
        <v>187</v>
      </c>
      <c r="L153" s="63"/>
      <c r="M153" s="64"/>
      <c r="N153" s="56" t="s">
        <v>188</v>
      </c>
      <c r="O153" s="63"/>
      <c r="P153" s="66">
        <f>P154+P155</f>
        <v>0</v>
      </c>
      <c r="Q153" s="66">
        <f>Q154+Q155</f>
        <v>0</v>
      </c>
      <c r="R153" s="79">
        <f t="shared" si="22"/>
        <v>0</v>
      </c>
      <c r="S153" s="49"/>
      <c r="T153" s="50"/>
      <c r="U153" s="30"/>
      <c r="V153" s="51"/>
      <c r="W153" s="51"/>
      <c r="X153" s="33"/>
      <c r="Y153" s="166">
        <f>Y154+Y155</f>
        <v>0</v>
      </c>
      <c r="Z153" s="166">
        <f>Z154+Z155</f>
        <v>0</v>
      </c>
      <c r="AA153" s="79">
        <f t="shared" si="62"/>
        <v>0</v>
      </c>
      <c r="AB153" s="154" t="e">
        <f t="shared" si="49"/>
        <v>#DIV/0!</v>
      </c>
    </row>
    <row r="154" spans="1:28" ht="29.45" customHeight="1">
      <c r="A154" s="29"/>
      <c r="B154" s="30"/>
      <c r="C154" s="30"/>
      <c r="D154" s="30"/>
      <c r="E154" s="30"/>
      <c r="F154" s="52"/>
      <c r="G154" s="44"/>
      <c r="H154" s="220"/>
      <c r="I154" s="220"/>
      <c r="J154" s="221"/>
      <c r="K154" s="78" t="s">
        <v>70</v>
      </c>
      <c r="L154" s="54"/>
      <c r="M154" s="55"/>
      <c r="N154" s="75"/>
      <c r="O154" s="54">
        <v>200</v>
      </c>
      <c r="P154" s="57">
        <v>0</v>
      </c>
      <c r="Q154" s="57">
        <v>0</v>
      </c>
      <c r="R154" s="79">
        <f t="shared" si="22"/>
        <v>0</v>
      </c>
      <c r="S154" s="59"/>
      <c r="T154" s="60"/>
      <c r="U154" s="61"/>
      <c r="V154" s="62"/>
      <c r="W154" s="62"/>
      <c r="X154" s="33"/>
      <c r="Y154" s="174">
        <v>0</v>
      </c>
      <c r="Z154" s="174">
        <v>0</v>
      </c>
      <c r="AA154" s="79">
        <f t="shared" si="62"/>
        <v>0</v>
      </c>
      <c r="AB154" s="154" t="e">
        <f t="shared" si="49"/>
        <v>#DIV/0!</v>
      </c>
    </row>
    <row r="155" spans="1:28" ht="15.75">
      <c r="A155" s="29"/>
      <c r="B155" s="30"/>
      <c r="C155" s="30"/>
      <c r="D155" s="30"/>
      <c r="E155" s="30"/>
      <c r="F155" s="52"/>
      <c r="G155" s="52"/>
      <c r="H155" s="52"/>
      <c r="I155" s="52"/>
      <c r="J155" s="31"/>
      <c r="K155" s="53" t="s">
        <v>189</v>
      </c>
      <c r="L155" s="63"/>
      <c r="M155" s="64"/>
      <c r="N155" s="56"/>
      <c r="O155" s="54">
        <v>400</v>
      </c>
      <c r="P155" s="66">
        <v>0</v>
      </c>
      <c r="Q155" s="66">
        <v>0</v>
      </c>
      <c r="R155" s="79">
        <f t="shared" si="22"/>
        <v>0</v>
      </c>
      <c r="S155" s="49"/>
      <c r="T155" s="50"/>
      <c r="U155" s="30"/>
      <c r="V155" s="51"/>
      <c r="W155" s="51"/>
      <c r="X155" s="33"/>
      <c r="Y155" s="166">
        <v>0</v>
      </c>
      <c r="Z155" s="166">
        <v>0</v>
      </c>
      <c r="AA155" s="79">
        <f t="shared" si="62"/>
        <v>0</v>
      </c>
      <c r="AB155" s="154" t="e">
        <f t="shared" si="49"/>
        <v>#DIV/0!</v>
      </c>
    </row>
    <row r="156" spans="1:28" ht="24" customHeight="1">
      <c r="A156" s="29"/>
      <c r="B156" s="30"/>
      <c r="C156" s="30"/>
      <c r="D156" s="30"/>
      <c r="E156" s="30"/>
      <c r="F156" s="52"/>
      <c r="G156" s="52"/>
      <c r="H156" s="44"/>
      <c r="I156" s="220"/>
      <c r="J156" s="221"/>
      <c r="K156" s="73" t="s">
        <v>190</v>
      </c>
      <c r="L156" s="54"/>
      <c r="M156" s="55"/>
      <c r="N156" s="74" t="s">
        <v>191</v>
      </c>
      <c r="O156" s="54"/>
      <c r="P156" s="57">
        <f>P157+P159</f>
        <v>98016</v>
      </c>
      <c r="Q156" s="57">
        <f>Q157</f>
        <v>350000</v>
      </c>
      <c r="R156" s="79">
        <f t="shared" si="22"/>
        <v>448016</v>
      </c>
      <c r="S156" s="215">
        <f t="shared" ref="S156" si="63">S157+S159</f>
        <v>0</v>
      </c>
      <c r="T156" s="215">
        <f t="shared" ref="T156" si="64">T157</f>
        <v>0</v>
      </c>
      <c r="U156" s="216">
        <f t="shared" ref="U156" si="65">S156+T156</f>
        <v>0</v>
      </c>
      <c r="V156" s="215">
        <f t="shared" ref="V156" si="66">V157+V159</f>
        <v>0</v>
      </c>
      <c r="W156" s="215">
        <f t="shared" ref="W156" si="67">W157</f>
        <v>0</v>
      </c>
      <c r="X156" s="216">
        <f t="shared" ref="X156" si="68">V156+W156</f>
        <v>0</v>
      </c>
      <c r="Y156" s="215">
        <f t="shared" ref="Y156" si="69">Y157+Y159</f>
        <v>98016</v>
      </c>
      <c r="Z156" s="215">
        <f t="shared" ref="Z156" si="70">Z157</f>
        <v>350000</v>
      </c>
      <c r="AA156" s="216">
        <f t="shared" si="62"/>
        <v>448016</v>
      </c>
      <c r="AB156" s="154">
        <f t="shared" si="49"/>
        <v>1</v>
      </c>
    </row>
    <row r="157" spans="1:28" ht="20.45" customHeight="1">
      <c r="A157" s="29"/>
      <c r="B157" s="30"/>
      <c r="C157" s="30"/>
      <c r="D157" s="30"/>
      <c r="E157" s="30"/>
      <c r="F157" s="52"/>
      <c r="G157" s="52"/>
      <c r="H157" s="52"/>
      <c r="I157" s="52"/>
      <c r="J157" s="31"/>
      <c r="K157" s="78" t="s">
        <v>190</v>
      </c>
      <c r="L157" s="63"/>
      <c r="M157" s="64"/>
      <c r="N157" s="56" t="s">
        <v>192</v>
      </c>
      <c r="O157" s="63"/>
      <c r="P157" s="66">
        <f>P158</f>
        <v>0</v>
      </c>
      <c r="Q157" s="66">
        <f>Q158</f>
        <v>350000</v>
      </c>
      <c r="R157" s="79">
        <f t="shared" si="22"/>
        <v>350000</v>
      </c>
      <c r="S157" s="49"/>
      <c r="T157" s="50"/>
      <c r="U157" s="30"/>
      <c r="V157" s="51"/>
      <c r="W157" s="51"/>
      <c r="X157" s="33"/>
      <c r="Y157" s="166">
        <f>Y158</f>
        <v>0</v>
      </c>
      <c r="Z157" s="166">
        <f>Z158</f>
        <v>350000</v>
      </c>
      <c r="AA157" s="79">
        <f t="shared" si="62"/>
        <v>350000</v>
      </c>
      <c r="AB157" s="154">
        <f t="shared" si="49"/>
        <v>1</v>
      </c>
    </row>
    <row r="158" spans="1:28" ht="29.45" customHeight="1">
      <c r="A158" s="29"/>
      <c r="B158" s="30"/>
      <c r="C158" s="30"/>
      <c r="D158" s="30"/>
      <c r="E158" s="30"/>
      <c r="F158" s="52"/>
      <c r="G158" s="44"/>
      <c r="H158" s="220"/>
      <c r="I158" s="220"/>
      <c r="J158" s="221"/>
      <c r="K158" s="78" t="s">
        <v>70</v>
      </c>
      <c r="L158" s="54"/>
      <c r="M158" s="55"/>
      <c r="N158" s="75"/>
      <c r="O158" s="54">
        <v>200</v>
      </c>
      <c r="P158" s="57">
        <v>0</v>
      </c>
      <c r="Q158" s="57">
        <v>350000</v>
      </c>
      <c r="R158" s="79">
        <f t="shared" si="22"/>
        <v>350000</v>
      </c>
      <c r="S158" s="59"/>
      <c r="T158" s="60"/>
      <c r="U158" s="61"/>
      <c r="V158" s="62"/>
      <c r="W158" s="62"/>
      <c r="X158" s="33"/>
      <c r="Y158" s="174">
        <v>0</v>
      </c>
      <c r="Z158" s="174">
        <v>350000</v>
      </c>
      <c r="AA158" s="79">
        <f t="shared" si="62"/>
        <v>350000</v>
      </c>
      <c r="AB158" s="154">
        <f t="shared" si="49"/>
        <v>1</v>
      </c>
    </row>
    <row r="159" spans="1:28" ht="36.75" customHeight="1">
      <c r="A159" s="29"/>
      <c r="B159" s="30"/>
      <c r="C159" s="30"/>
      <c r="D159" s="30"/>
      <c r="E159" s="30"/>
      <c r="F159" s="156"/>
      <c r="G159" s="156"/>
      <c r="H159" s="156"/>
      <c r="I159" s="156"/>
      <c r="J159" s="31"/>
      <c r="K159" s="128" t="s">
        <v>274</v>
      </c>
      <c r="L159" s="63"/>
      <c r="M159" s="64"/>
      <c r="N159" s="56" t="s">
        <v>273</v>
      </c>
      <c r="O159" s="63"/>
      <c r="P159" s="66">
        <f>P160</f>
        <v>98016</v>
      </c>
      <c r="Q159" s="66">
        <f>Q160</f>
        <v>0</v>
      </c>
      <c r="R159" s="79">
        <f t="shared" ref="R159:R160" si="71">P159+Q159</f>
        <v>98016</v>
      </c>
      <c r="S159" s="49"/>
      <c r="T159" s="50"/>
      <c r="U159" s="30"/>
      <c r="V159" s="51"/>
      <c r="W159" s="51"/>
      <c r="X159" s="33"/>
      <c r="Y159" s="166">
        <f>Y160</f>
        <v>98016</v>
      </c>
      <c r="Z159" s="166">
        <f>Z160</f>
        <v>0</v>
      </c>
      <c r="AA159" s="79">
        <f t="shared" ref="AA159:AA162" si="72">Y159+Z159</f>
        <v>98016</v>
      </c>
      <c r="AB159" s="154">
        <f t="shared" ref="AB159:AB160" si="73">AA159/R159</f>
        <v>1</v>
      </c>
    </row>
    <row r="160" spans="1:28" ht="29.45" customHeight="1">
      <c r="A160" s="29"/>
      <c r="B160" s="30"/>
      <c r="C160" s="30"/>
      <c r="D160" s="30"/>
      <c r="E160" s="30"/>
      <c r="F160" s="156"/>
      <c r="G160" s="157"/>
      <c r="H160" s="220"/>
      <c r="I160" s="220"/>
      <c r="J160" s="221"/>
      <c r="K160" s="78" t="s">
        <v>70</v>
      </c>
      <c r="L160" s="54"/>
      <c r="M160" s="55"/>
      <c r="N160" s="75"/>
      <c r="O160" s="54">
        <v>200</v>
      </c>
      <c r="P160" s="57">
        <v>98016</v>
      </c>
      <c r="Q160" s="57">
        <v>0</v>
      </c>
      <c r="R160" s="79">
        <f t="shared" si="71"/>
        <v>98016</v>
      </c>
      <c r="S160" s="59"/>
      <c r="T160" s="60"/>
      <c r="U160" s="158"/>
      <c r="V160" s="62"/>
      <c r="W160" s="62"/>
      <c r="X160" s="33"/>
      <c r="Y160" s="174">
        <v>98016</v>
      </c>
      <c r="Z160" s="174">
        <v>0</v>
      </c>
      <c r="AA160" s="79">
        <f t="shared" si="72"/>
        <v>98016</v>
      </c>
      <c r="AB160" s="154">
        <f t="shared" si="73"/>
        <v>1</v>
      </c>
    </row>
    <row r="161" spans="1:28" ht="51">
      <c r="A161" s="29"/>
      <c r="B161" s="30"/>
      <c r="C161" s="30"/>
      <c r="D161" s="30"/>
      <c r="E161" s="31"/>
      <c r="F161" s="218" t="s">
        <v>19</v>
      </c>
      <c r="G161" s="218"/>
      <c r="H161" s="218"/>
      <c r="I161" s="218"/>
      <c r="J161" s="219"/>
      <c r="K161" s="76" t="s">
        <v>116</v>
      </c>
      <c r="L161" s="45" t="s">
        <v>8</v>
      </c>
      <c r="M161" s="46" t="s">
        <v>8</v>
      </c>
      <c r="N161" s="77" t="s">
        <v>117</v>
      </c>
      <c r="O161" s="45" t="s">
        <v>8</v>
      </c>
      <c r="P161" s="32">
        <f>P162+P193+P189</f>
        <v>7708225</v>
      </c>
      <c r="Q161" s="32">
        <f>Q162+Q193+Q189</f>
        <v>10135607</v>
      </c>
      <c r="R161" s="79">
        <f t="shared" si="22"/>
        <v>17843832</v>
      </c>
      <c r="S161" s="32">
        <f t="shared" ref="S161:T161" si="74">S162+S193+S189</f>
        <v>-913519</v>
      </c>
      <c r="T161" s="32">
        <f t="shared" si="74"/>
        <v>-2776395</v>
      </c>
      <c r="U161" s="79">
        <f t="shared" ref="U161:U162" si="75">S161+T161</f>
        <v>-3689914</v>
      </c>
      <c r="V161" s="32">
        <f t="shared" ref="V161:W161" si="76">V162+V193+V189</f>
        <v>-4634950</v>
      </c>
      <c r="W161" s="32">
        <f t="shared" si="76"/>
        <v>-6498676</v>
      </c>
      <c r="X161" s="79">
        <f t="shared" ref="X161:X162" si="77">V161+W161</f>
        <v>-11133626</v>
      </c>
      <c r="Y161" s="173">
        <f t="shared" ref="Y161:Z161" si="78">Y162+Y193+Y189</f>
        <v>7708185.1299999999</v>
      </c>
      <c r="Z161" s="173">
        <f t="shared" si="78"/>
        <v>10133012.41</v>
      </c>
      <c r="AA161" s="79">
        <f t="shared" si="72"/>
        <v>17841197.539999999</v>
      </c>
      <c r="AB161" s="154">
        <f t="shared" si="49"/>
        <v>0.99985236018810308</v>
      </c>
    </row>
    <row r="162" spans="1:28" ht="45">
      <c r="A162" s="29"/>
      <c r="B162" s="30"/>
      <c r="C162" s="30"/>
      <c r="D162" s="30"/>
      <c r="E162" s="31"/>
      <c r="F162" s="218" t="s">
        <v>83</v>
      </c>
      <c r="G162" s="218"/>
      <c r="H162" s="218"/>
      <c r="I162" s="218"/>
      <c r="J162" s="219"/>
      <c r="K162" s="73" t="s">
        <v>159</v>
      </c>
      <c r="L162" s="45" t="s">
        <v>8</v>
      </c>
      <c r="M162" s="46" t="s">
        <v>8</v>
      </c>
      <c r="N162" s="74" t="s">
        <v>160</v>
      </c>
      <c r="O162" s="45" t="s">
        <v>8</v>
      </c>
      <c r="P162" s="32">
        <f>P163+P187</f>
        <v>162804</v>
      </c>
      <c r="Q162" s="32">
        <f>Q163</f>
        <v>7810363</v>
      </c>
      <c r="R162" s="79">
        <f t="shared" si="22"/>
        <v>7973167</v>
      </c>
      <c r="S162" s="213">
        <f t="shared" ref="S162" si="79">S163+S187</f>
        <v>1600</v>
      </c>
      <c r="T162" s="213" t="str">
        <f t="shared" ref="T162" si="80">T163</f>
        <v>104</v>
      </c>
      <c r="U162" s="216">
        <f t="shared" si="75"/>
        <v>1704</v>
      </c>
      <c r="V162" s="213">
        <f t="shared" ref="V162" si="81">V163+V187</f>
        <v>2563</v>
      </c>
      <c r="W162" s="213">
        <f t="shared" ref="W162" si="82">W163</f>
        <v>0</v>
      </c>
      <c r="X162" s="216">
        <f t="shared" si="77"/>
        <v>2563</v>
      </c>
      <c r="Y162" s="213">
        <f t="shared" ref="Y162" si="83">Y163+Y187</f>
        <v>162804</v>
      </c>
      <c r="Z162" s="213">
        <f t="shared" ref="Z162" si="84">Z163</f>
        <v>7808556.6999999993</v>
      </c>
      <c r="AA162" s="216">
        <f t="shared" si="72"/>
        <v>7971360.6999999993</v>
      </c>
      <c r="AB162" s="154">
        <f t="shared" si="49"/>
        <v>0.99977345263180861</v>
      </c>
    </row>
    <row r="163" spans="1:28" ht="25.5">
      <c r="A163" s="29"/>
      <c r="B163" s="30"/>
      <c r="C163" s="30"/>
      <c r="D163" s="30"/>
      <c r="E163" s="30"/>
      <c r="F163" s="52"/>
      <c r="G163" s="52"/>
      <c r="H163" s="44"/>
      <c r="I163" s="220" t="s">
        <v>28</v>
      </c>
      <c r="J163" s="221"/>
      <c r="K163" s="73" t="s">
        <v>193</v>
      </c>
      <c r="L163" s="54" t="s">
        <v>8</v>
      </c>
      <c r="M163" s="55" t="s">
        <v>8</v>
      </c>
      <c r="N163" s="74" t="s">
        <v>194</v>
      </c>
      <c r="O163" s="54" t="s">
        <v>8</v>
      </c>
      <c r="P163" s="57">
        <f>P164+P166+P168+P170+P172+P174+P176+P183</f>
        <v>49004</v>
      </c>
      <c r="Q163" s="57">
        <f>Q164+Q166+Q168+Q170+Q172+Q174+Q176+Q180+Q178+Q183+Q185+1</f>
        <v>7810363</v>
      </c>
      <c r="R163" s="79">
        <f t="shared" si="22"/>
        <v>7859367</v>
      </c>
      <c r="S163" s="59" t="s">
        <v>12</v>
      </c>
      <c r="T163" s="60" t="s">
        <v>27</v>
      </c>
      <c r="U163" s="61" t="s">
        <v>28</v>
      </c>
      <c r="V163" s="62">
        <v>2319</v>
      </c>
      <c r="W163" s="62"/>
      <c r="X163" s="33"/>
      <c r="Y163" s="174">
        <f>Y164+Y166+Y168+Y170+Y172+Y174+Y176+Y183</f>
        <v>49004</v>
      </c>
      <c r="Z163" s="174">
        <f>Z164+Z166+Z168+Z170+Z172+Z174+Z176+Z180+Z178+Z183+Z185</f>
        <v>7808556.6999999993</v>
      </c>
      <c r="AA163" s="79">
        <f t="shared" si="62"/>
        <v>7857560.6999999993</v>
      </c>
      <c r="AB163" s="154">
        <f t="shared" si="49"/>
        <v>0.99977017233067234</v>
      </c>
    </row>
    <row r="164" spans="1:28" ht="25.5">
      <c r="A164" s="29"/>
      <c r="B164" s="30"/>
      <c r="C164" s="30"/>
      <c r="D164" s="30"/>
      <c r="E164" s="30"/>
      <c r="F164" s="52"/>
      <c r="G164" s="52"/>
      <c r="H164" s="52"/>
      <c r="I164" s="52"/>
      <c r="J164" s="31">
        <v>200</v>
      </c>
      <c r="K164" s="78" t="s">
        <v>195</v>
      </c>
      <c r="L164" s="63" t="s">
        <v>8</v>
      </c>
      <c r="M164" s="64" t="s">
        <v>8</v>
      </c>
      <c r="N164" s="56" t="s">
        <v>196</v>
      </c>
      <c r="O164" s="63"/>
      <c r="P164" s="66">
        <f>P165</f>
        <v>0</v>
      </c>
      <c r="Q164" s="66">
        <f>Q165</f>
        <v>2882513</v>
      </c>
      <c r="R164" s="79">
        <f t="shared" si="22"/>
        <v>2882513</v>
      </c>
      <c r="S164" s="49" t="s">
        <v>12</v>
      </c>
      <c r="T164" s="50" t="s">
        <v>52</v>
      </c>
      <c r="U164" s="30" t="s">
        <v>90</v>
      </c>
      <c r="V164" s="51">
        <v>244</v>
      </c>
      <c r="W164" s="51"/>
      <c r="X164" s="33"/>
      <c r="Y164" s="166">
        <f>Y165</f>
        <v>0</v>
      </c>
      <c r="Z164" s="166">
        <f>Z165</f>
        <v>2882513.3600000003</v>
      </c>
      <c r="AA164" s="79">
        <f t="shared" si="62"/>
        <v>2882513.3600000003</v>
      </c>
      <c r="AB164" s="154">
        <f t="shared" si="49"/>
        <v>1.000000124891024</v>
      </c>
    </row>
    <row r="165" spans="1:28" ht="25.5">
      <c r="A165" s="29"/>
      <c r="B165" s="30"/>
      <c r="C165" s="30"/>
      <c r="D165" s="30"/>
      <c r="E165" s="30"/>
      <c r="F165" s="52"/>
      <c r="G165" s="44"/>
      <c r="H165" s="220" t="s">
        <v>91</v>
      </c>
      <c r="I165" s="220"/>
      <c r="J165" s="221"/>
      <c r="K165" s="53" t="s">
        <v>70</v>
      </c>
      <c r="L165" s="54"/>
      <c r="M165" s="55"/>
      <c r="N165" s="75"/>
      <c r="O165" s="54">
        <v>200</v>
      </c>
      <c r="P165" s="57">
        <v>0</v>
      </c>
      <c r="Q165" s="57">
        <v>2882513</v>
      </c>
      <c r="R165" s="79">
        <f t="shared" si="22"/>
        <v>2882513</v>
      </c>
      <c r="S165" s="59" t="s">
        <v>12</v>
      </c>
      <c r="T165" s="60" t="s">
        <v>52</v>
      </c>
      <c r="U165" s="61" t="s">
        <v>90</v>
      </c>
      <c r="V165" s="62">
        <v>244</v>
      </c>
      <c r="W165" s="62"/>
      <c r="X165" s="33"/>
      <c r="Y165" s="174">
        <v>0</v>
      </c>
      <c r="Z165" s="174">
        <f>1122639.53+1759873.83</f>
        <v>2882513.3600000003</v>
      </c>
      <c r="AA165" s="79">
        <f t="shared" si="62"/>
        <v>2882513.3600000003</v>
      </c>
      <c r="AB165" s="154">
        <f t="shared" si="49"/>
        <v>1.000000124891024</v>
      </c>
    </row>
    <row r="166" spans="1:28" ht="25.5">
      <c r="A166" s="29"/>
      <c r="B166" s="30"/>
      <c r="C166" s="30"/>
      <c r="D166" s="30"/>
      <c r="E166" s="30"/>
      <c r="F166" s="52"/>
      <c r="G166" s="52"/>
      <c r="H166" s="52"/>
      <c r="I166" s="52"/>
      <c r="J166" s="31">
        <v>200</v>
      </c>
      <c r="K166" s="78" t="s">
        <v>197</v>
      </c>
      <c r="L166" s="63" t="s">
        <v>8</v>
      </c>
      <c r="M166" s="64" t="s">
        <v>8</v>
      </c>
      <c r="N166" s="56" t="s">
        <v>198</v>
      </c>
      <c r="O166" s="63"/>
      <c r="P166" s="66">
        <f>P167</f>
        <v>0</v>
      </c>
      <c r="Q166" s="66">
        <f>Q167</f>
        <v>694732</v>
      </c>
      <c r="R166" s="79">
        <f t="shared" si="22"/>
        <v>694732</v>
      </c>
      <c r="S166" s="49" t="s">
        <v>12</v>
      </c>
      <c r="T166" s="50" t="s">
        <v>52</v>
      </c>
      <c r="U166" s="30" t="s">
        <v>90</v>
      </c>
      <c r="V166" s="51">
        <v>244</v>
      </c>
      <c r="W166" s="51"/>
      <c r="X166" s="33"/>
      <c r="Y166" s="166">
        <f>Y167</f>
        <v>0</v>
      </c>
      <c r="Z166" s="166">
        <f>Z167</f>
        <v>692931.03</v>
      </c>
      <c r="AA166" s="79">
        <f t="shared" si="62"/>
        <v>692931.03</v>
      </c>
      <c r="AB166" s="154">
        <f t="shared" si="49"/>
        <v>0.99740767662926144</v>
      </c>
    </row>
    <row r="167" spans="1:28" ht="25.5">
      <c r="A167" s="29"/>
      <c r="B167" s="30"/>
      <c r="C167" s="30"/>
      <c r="D167" s="30"/>
      <c r="E167" s="30"/>
      <c r="F167" s="52"/>
      <c r="G167" s="44"/>
      <c r="H167" s="220" t="s">
        <v>91</v>
      </c>
      <c r="I167" s="220"/>
      <c r="J167" s="221"/>
      <c r="K167" s="53" t="s">
        <v>70</v>
      </c>
      <c r="L167" s="54"/>
      <c r="M167" s="55"/>
      <c r="N167" s="75"/>
      <c r="O167" s="54">
        <v>200</v>
      </c>
      <c r="P167" s="57">
        <v>0</v>
      </c>
      <c r="Q167" s="57">
        <v>694732</v>
      </c>
      <c r="R167" s="79">
        <f t="shared" si="22"/>
        <v>694732</v>
      </c>
      <c r="S167" s="59" t="s">
        <v>12</v>
      </c>
      <c r="T167" s="60" t="s">
        <v>52</v>
      </c>
      <c r="U167" s="61" t="s">
        <v>90</v>
      </c>
      <c r="V167" s="62">
        <v>244</v>
      </c>
      <c r="W167" s="62"/>
      <c r="X167" s="33"/>
      <c r="Y167" s="174">
        <v>0</v>
      </c>
      <c r="Z167" s="174">
        <v>692931.03</v>
      </c>
      <c r="AA167" s="79">
        <f t="shared" si="62"/>
        <v>692931.03</v>
      </c>
      <c r="AB167" s="154">
        <f t="shared" si="49"/>
        <v>0.99740767662926144</v>
      </c>
    </row>
    <row r="168" spans="1:28" ht="25.5">
      <c r="A168" s="29"/>
      <c r="B168" s="30"/>
      <c r="C168" s="30"/>
      <c r="D168" s="30"/>
      <c r="E168" s="30"/>
      <c r="F168" s="52"/>
      <c r="G168" s="52"/>
      <c r="H168" s="52"/>
      <c r="I168" s="52"/>
      <c r="J168" s="31">
        <v>200</v>
      </c>
      <c r="K168" s="78" t="s">
        <v>199</v>
      </c>
      <c r="L168" s="63" t="s">
        <v>8</v>
      </c>
      <c r="M168" s="64" t="s">
        <v>8</v>
      </c>
      <c r="N168" s="56" t="s">
        <v>200</v>
      </c>
      <c r="O168" s="63"/>
      <c r="P168" s="66">
        <v>0</v>
      </c>
      <c r="Q168" s="66">
        <f>Q169</f>
        <v>96264</v>
      </c>
      <c r="R168" s="79">
        <f t="shared" si="22"/>
        <v>96264</v>
      </c>
      <c r="S168" s="49" t="s">
        <v>12</v>
      </c>
      <c r="T168" s="50" t="s">
        <v>52</v>
      </c>
      <c r="U168" s="30" t="s">
        <v>90</v>
      </c>
      <c r="V168" s="51">
        <v>244</v>
      </c>
      <c r="W168" s="51"/>
      <c r="X168" s="33"/>
      <c r="Y168" s="166">
        <v>0</v>
      </c>
      <c r="Z168" s="166">
        <f>Z169</f>
        <v>96264.3</v>
      </c>
      <c r="AA168" s="79">
        <f t="shared" si="62"/>
        <v>96264.3</v>
      </c>
      <c r="AB168" s="154">
        <f t="shared" si="49"/>
        <v>1.000003116429818</v>
      </c>
    </row>
    <row r="169" spans="1:28" ht="25.5">
      <c r="A169" s="29"/>
      <c r="B169" s="30"/>
      <c r="C169" s="30"/>
      <c r="D169" s="30"/>
      <c r="E169" s="30"/>
      <c r="F169" s="52"/>
      <c r="G169" s="44"/>
      <c r="H169" s="220" t="s">
        <v>91</v>
      </c>
      <c r="I169" s="220"/>
      <c r="J169" s="221"/>
      <c r="K169" s="53" t="s">
        <v>70</v>
      </c>
      <c r="L169" s="54"/>
      <c r="M169" s="55"/>
      <c r="N169" s="75"/>
      <c r="O169" s="54">
        <v>200</v>
      </c>
      <c r="P169" s="57">
        <v>0</v>
      </c>
      <c r="Q169" s="57">
        <v>96264</v>
      </c>
      <c r="R169" s="79">
        <f t="shared" si="22"/>
        <v>96264</v>
      </c>
      <c r="S169" s="59" t="s">
        <v>12</v>
      </c>
      <c r="T169" s="60" t="s">
        <v>52</v>
      </c>
      <c r="U169" s="61" t="s">
        <v>90</v>
      </c>
      <c r="V169" s="62">
        <v>244</v>
      </c>
      <c r="W169" s="62"/>
      <c r="X169" s="33"/>
      <c r="Y169" s="174">
        <v>0</v>
      </c>
      <c r="Z169" s="174">
        <v>96264.3</v>
      </c>
      <c r="AA169" s="79">
        <f t="shared" si="62"/>
        <v>96264.3</v>
      </c>
      <c r="AB169" s="154">
        <f t="shared" si="49"/>
        <v>1.000003116429818</v>
      </c>
    </row>
    <row r="170" spans="1:28" ht="25.5">
      <c r="A170" s="29"/>
      <c r="B170" s="30"/>
      <c r="C170" s="30"/>
      <c r="D170" s="30"/>
      <c r="E170" s="30"/>
      <c r="F170" s="52"/>
      <c r="G170" s="52"/>
      <c r="H170" s="52"/>
      <c r="I170" s="52"/>
      <c r="J170" s="31">
        <v>200</v>
      </c>
      <c r="K170" s="78" t="s">
        <v>201</v>
      </c>
      <c r="L170" s="63" t="s">
        <v>8</v>
      </c>
      <c r="M170" s="64" t="s">
        <v>8</v>
      </c>
      <c r="N170" s="56" t="s">
        <v>202</v>
      </c>
      <c r="O170" s="63"/>
      <c r="P170" s="66">
        <f>P171</f>
        <v>0</v>
      </c>
      <c r="Q170" s="66">
        <f>Q171</f>
        <v>529220</v>
      </c>
      <c r="R170" s="79">
        <f t="shared" si="22"/>
        <v>529220</v>
      </c>
      <c r="S170" s="49" t="s">
        <v>12</v>
      </c>
      <c r="T170" s="50" t="s">
        <v>52</v>
      </c>
      <c r="U170" s="30" t="s">
        <v>90</v>
      </c>
      <c r="V170" s="51">
        <v>244</v>
      </c>
      <c r="W170" s="51"/>
      <c r="X170" s="33"/>
      <c r="Y170" s="166">
        <f>Y171</f>
        <v>0</v>
      </c>
      <c r="Z170" s="166">
        <f>Z171</f>
        <v>529220</v>
      </c>
      <c r="AA170" s="79">
        <f t="shared" si="62"/>
        <v>529220</v>
      </c>
      <c r="AB170" s="154">
        <f t="shared" si="49"/>
        <v>1</v>
      </c>
    </row>
    <row r="171" spans="1:28" ht="25.5">
      <c r="A171" s="29"/>
      <c r="B171" s="30"/>
      <c r="C171" s="30"/>
      <c r="D171" s="30"/>
      <c r="E171" s="30"/>
      <c r="F171" s="52"/>
      <c r="G171" s="44"/>
      <c r="H171" s="220" t="s">
        <v>91</v>
      </c>
      <c r="I171" s="220"/>
      <c r="J171" s="221"/>
      <c r="K171" s="53" t="s">
        <v>70</v>
      </c>
      <c r="L171" s="54"/>
      <c r="M171" s="55"/>
      <c r="N171" s="75"/>
      <c r="O171" s="54">
        <v>200</v>
      </c>
      <c r="P171" s="57">
        <v>0</v>
      </c>
      <c r="Q171" s="57">
        <v>529220</v>
      </c>
      <c r="R171" s="79">
        <f t="shared" si="22"/>
        <v>529220</v>
      </c>
      <c r="S171" s="59" t="s">
        <v>12</v>
      </c>
      <c r="T171" s="60" t="s">
        <v>52</v>
      </c>
      <c r="U171" s="61" t="s">
        <v>90</v>
      </c>
      <c r="V171" s="62">
        <v>244</v>
      </c>
      <c r="W171" s="62"/>
      <c r="X171" s="33"/>
      <c r="Y171" s="174">
        <v>0</v>
      </c>
      <c r="Z171" s="174">
        <v>529220</v>
      </c>
      <c r="AA171" s="79">
        <f t="shared" si="62"/>
        <v>529220</v>
      </c>
      <c r="AB171" s="154">
        <f t="shared" si="49"/>
        <v>1</v>
      </c>
    </row>
    <row r="172" spans="1:28" ht="25.5">
      <c r="A172" s="29"/>
      <c r="B172" s="30"/>
      <c r="C172" s="30"/>
      <c r="D172" s="30"/>
      <c r="E172" s="30"/>
      <c r="F172" s="52"/>
      <c r="G172" s="52"/>
      <c r="H172" s="52"/>
      <c r="I172" s="52"/>
      <c r="J172" s="31">
        <v>200</v>
      </c>
      <c r="K172" s="78" t="s">
        <v>203</v>
      </c>
      <c r="L172" s="63" t="s">
        <v>8</v>
      </c>
      <c r="M172" s="64" t="s">
        <v>8</v>
      </c>
      <c r="N172" s="56" t="s">
        <v>204</v>
      </c>
      <c r="O172" s="63"/>
      <c r="P172" s="66">
        <v>0</v>
      </c>
      <c r="Q172" s="66">
        <f>Q173</f>
        <v>150000</v>
      </c>
      <c r="R172" s="79">
        <f t="shared" si="22"/>
        <v>150000</v>
      </c>
      <c r="S172" s="49" t="s">
        <v>12</v>
      </c>
      <c r="T172" s="50" t="s">
        <v>52</v>
      </c>
      <c r="U172" s="30" t="s">
        <v>90</v>
      </c>
      <c r="V172" s="51">
        <v>244</v>
      </c>
      <c r="W172" s="51"/>
      <c r="X172" s="33"/>
      <c r="Y172" s="166">
        <v>0</v>
      </c>
      <c r="Z172" s="166">
        <f>Z173</f>
        <v>150000</v>
      </c>
      <c r="AA172" s="79">
        <f t="shared" si="62"/>
        <v>150000</v>
      </c>
      <c r="AB172" s="154">
        <f t="shared" si="49"/>
        <v>1</v>
      </c>
    </row>
    <row r="173" spans="1:28" ht="25.5">
      <c r="A173" s="29"/>
      <c r="B173" s="30"/>
      <c r="C173" s="30"/>
      <c r="D173" s="30"/>
      <c r="E173" s="30"/>
      <c r="F173" s="52"/>
      <c r="G173" s="44"/>
      <c r="H173" s="220" t="s">
        <v>91</v>
      </c>
      <c r="I173" s="220"/>
      <c r="J173" s="221"/>
      <c r="K173" s="53" t="s">
        <v>70</v>
      </c>
      <c r="L173" s="54"/>
      <c r="M173" s="55"/>
      <c r="N173" s="75"/>
      <c r="O173" s="54">
        <v>200</v>
      </c>
      <c r="P173" s="57">
        <v>0</v>
      </c>
      <c r="Q173" s="57">
        <v>150000</v>
      </c>
      <c r="R173" s="79">
        <f t="shared" si="22"/>
        <v>150000</v>
      </c>
      <c r="S173" s="59" t="s">
        <v>12</v>
      </c>
      <c r="T173" s="60" t="s">
        <v>52</v>
      </c>
      <c r="U173" s="61" t="s">
        <v>90</v>
      </c>
      <c r="V173" s="62">
        <v>244</v>
      </c>
      <c r="W173" s="62"/>
      <c r="X173" s="33"/>
      <c r="Y173" s="174">
        <v>0</v>
      </c>
      <c r="Z173" s="174">
        <v>150000</v>
      </c>
      <c r="AA173" s="79">
        <f t="shared" si="62"/>
        <v>150000</v>
      </c>
      <c r="AB173" s="154">
        <f t="shared" si="49"/>
        <v>1</v>
      </c>
    </row>
    <row r="174" spans="1:28" ht="25.5">
      <c r="A174" s="29"/>
      <c r="B174" s="30"/>
      <c r="C174" s="30"/>
      <c r="D174" s="30"/>
      <c r="E174" s="30"/>
      <c r="F174" s="52"/>
      <c r="G174" s="52"/>
      <c r="H174" s="52"/>
      <c r="I174" s="52"/>
      <c r="J174" s="31">
        <v>200</v>
      </c>
      <c r="K174" s="78" t="s">
        <v>205</v>
      </c>
      <c r="L174" s="63" t="s">
        <v>8</v>
      </c>
      <c r="M174" s="64" t="s">
        <v>8</v>
      </c>
      <c r="N174" s="56" t="s">
        <v>206</v>
      </c>
      <c r="O174" s="63"/>
      <c r="P174" s="66">
        <v>0</v>
      </c>
      <c r="Q174" s="66">
        <f>Q175</f>
        <v>961019</v>
      </c>
      <c r="R174" s="79">
        <f t="shared" si="22"/>
        <v>961019</v>
      </c>
      <c r="S174" s="49" t="s">
        <v>12</v>
      </c>
      <c r="T174" s="50" t="s">
        <v>52</v>
      </c>
      <c r="U174" s="30" t="s">
        <v>90</v>
      </c>
      <c r="V174" s="51">
        <v>244</v>
      </c>
      <c r="W174" s="51"/>
      <c r="X174" s="33"/>
      <c r="Y174" s="166">
        <v>0</v>
      </c>
      <c r="Z174" s="166">
        <f>Z175</f>
        <v>961018.72</v>
      </c>
      <c r="AA174" s="79">
        <f t="shared" si="62"/>
        <v>961018.72</v>
      </c>
      <c r="AB174" s="154">
        <f t="shared" si="49"/>
        <v>0.99999970864259702</v>
      </c>
    </row>
    <row r="175" spans="1:28" ht="25.5">
      <c r="A175" s="29"/>
      <c r="B175" s="30"/>
      <c r="C175" s="30"/>
      <c r="D175" s="30"/>
      <c r="E175" s="30"/>
      <c r="F175" s="52"/>
      <c r="G175" s="44"/>
      <c r="H175" s="220" t="s">
        <v>91</v>
      </c>
      <c r="I175" s="220"/>
      <c r="J175" s="221"/>
      <c r="K175" s="53" t="s">
        <v>70</v>
      </c>
      <c r="L175" s="54"/>
      <c r="M175" s="55"/>
      <c r="N175" s="75"/>
      <c r="O175" s="54">
        <v>200</v>
      </c>
      <c r="P175" s="57">
        <v>0</v>
      </c>
      <c r="Q175" s="57">
        <v>961019</v>
      </c>
      <c r="R175" s="79">
        <f t="shared" si="22"/>
        <v>961019</v>
      </c>
      <c r="S175" s="59" t="s">
        <v>12</v>
      </c>
      <c r="T175" s="60" t="s">
        <v>52</v>
      </c>
      <c r="U175" s="61" t="s">
        <v>90</v>
      </c>
      <c r="V175" s="62">
        <v>244</v>
      </c>
      <c r="W175" s="62"/>
      <c r="X175" s="33"/>
      <c r="Y175" s="174">
        <v>0</v>
      </c>
      <c r="Z175" s="174">
        <v>961018.72</v>
      </c>
      <c r="AA175" s="79">
        <f t="shared" si="62"/>
        <v>961018.72</v>
      </c>
      <c r="AB175" s="154">
        <f t="shared" si="49"/>
        <v>0.99999970864259702</v>
      </c>
    </row>
    <row r="176" spans="1:28" ht="25.5">
      <c r="A176" s="29"/>
      <c r="B176" s="30"/>
      <c r="C176" s="30"/>
      <c r="D176" s="30"/>
      <c r="E176" s="30"/>
      <c r="F176" s="52"/>
      <c r="G176" s="52"/>
      <c r="H176" s="52"/>
      <c r="I176" s="52"/>
      <c r="J176" s="31">
        <v>200</v>
      </c>
      <c r="K176" s="78" t="s">
        <v>207</v>
      </c>
      <c r="L176" s="63" t="s">
        <v>8</v>
      </c>
      <c r="M176" s="64" t="s">
        <v>8</v>
      </c>
      <c r="N176" s="56" t="s">
        <v>208</v>
      </c>
      <c r="O176" s="63"/>
      <c r="P176" s="66">
        <f>P177</f>
        <v>0</v>
      </c>
      <c r="Q176" s="66">
        <f>Q177</f>
        <v>2493280</v>
      </c>
      <c r="R176" s="79">
        <f t="shared" si="22"/>
        <v>2493280</v>
      </c>
      <c r="S176" s="49" t="s">
        <v>12</v>
      </c>
      <c r="T176" s="50" t="s">
        <v>52</v>
      </c>
      <c r="U176" s="30" t="s">
        <v>90</v>
      </c>
      <c r="V176" s="51">
        <v>244</v>
      </c>
      <c r="W176" s="51"/>
      <c r="X176" s="33"/>
      <c r="Y176" s="166">
        <f>Y177</f>
        <v>0</v>
      </c>
      <c r="Z176" s="166">
        <f>Z177</f>
        <v>2493274.86</v>
      </c>
      <c r="AA176" s="79">
        <f t="shared" si="62"/>
        <v>2493274.86</v>
      </c>
      <c r="AB176" s="154">
        <f t="shared" si="49"/>
        <v>0.99999793845857665</v>
      </c>
    </row>
    <row r="177" spans="1:28" ht="25.5">
      <c r="A177" s="29"/>
      <c r="B177" s="30"/>
      <c r="C177" s="30"/>
      <c r="D177" s="30"/>
      <c r="E177" s="30"/>
      <c r="F177" s="52"/>
      <c r="G177" s="44"/>
      <c r="H177" s="220" t="s">
        <v>91</v>
      </c>
      <c r="I177" s="220"/>
      <c r="J177" s="221"/>
      <c r="K177" s="53" t="s">
        <v>70</v>
      </c>
      <c r="L177" s="54"/>
      <c r="M177" s="55"/>
      <c r="N177" s="75"/>
      <c r="O177" s="54">
        <v>200</v>
      </c>
      <c r="P177" s="57">
        <v>0</v>
      </c>
      <c r="Q177" s="57">
        <v>2493280</v>
      </c>
      <c r="R177" s="79">
        <f t="shared" si="22"/>
        <v>2493280</v>
      </c>
      <c r="S177" s="59" t="s">
        <v>12</v>
      </c>
      <c r="T177" s="60" t="s">
        <v>52</v>
      </c>
      <c r="U177" s="61" t="s">
        <v>90</v>
      </c>
      <c r="V177" s="62">
        <v>244</v>
      </c>
      <c r="W177" s="62"/>
      <c r="X177" s="33"/>
      <c r="Y177" s="174">
        <v>0</v>
      </c>
      <c r="Z177" s="174">
        <v>2493274.86</v>
      </c>
      <c r="AA177" s="79">
        <f t="shared" si="62"/>
        <v>2493274.86</v>
      </c>
      <c r="AB177" s="154">
        <f t="shared" si="49"/>
        <v>0.99999793845857665</v>
      </c>
    </row>
    <row r="178" spans="1:28" ht="25.5">
      <c r="A178" s="29"/>
      <c r="B178" s="30"/>
      <c r="C178" s="30"/>
      <c r="D178" s="30"/>
      <c r="E178" s="30"/>
      <c r="F178" s="52"/>
      <c r="G178" s="52"/>
      <c r="H178" s="52"/>
      <c r="I178" s="52"/>
      <c r="J178" s="31">
        <v>200</v>
      </c>
      <c r="K178" s="78" t="s">
        <v>140</v>
      </c>
      <c r="M178" s="64" t="s">
        <v>8</v>
      </c>
      <c r="N178" s="56" t="s">
        <v>209</v>
      </c>
      <c r="O178" s="63"/>
      <c r="P178" s="66">
        <f>P179</f>
        <v>0</v>
      </c>
      <c r="Q178" s="66">
        <f>Q179</f>
        <v>0</v>
      </c>
      <c r="R178" s="79">
        <f t="shared" si="22"/>
        <v>0</v>
      </c>
      <c r="S178" s="49" t="s">
        <v>12</v>
      </c>
      <c r="T178" s="50" t="s">
        <v>52</v>
      </c>
      <c r="U178" s="30" t="s">
        <v>90</v>
      </c>
      <c r="V178" s="51">
        <v>244</v>
      </c>
      <c r="W178" s="51"/>
      <c r="X178" s="33"/>
      <c r="Y178" s="166">
        <f>Y179</f>
        <v>0</v>
      </c>
      <c r="Z178" s="166">
        <f>Z179</f>
        <v>0</v>
      </c>
      <c r="AA178" s="79">
        <f t="shared" si="62"/>
        <v>0</v>
      </c>
      <c r="AB178" s="154" t="e">
        <f t="shared" si="49"/>
        <v>#DIV/0!</v>
      </c>
    </row>
    <row r="179" spans="1:28" ht="25.5">
      <c r="A179" s="29"/>
      <c r="B179" s="30"/>
      <c r="C179" s="30"/>
      <c r="D179" s="30"/>
      <c r="E179" s="30"/>
      <c r="F179" s="52"/>
      <c r="G179" s="44"/>
      <c r="H179" s="220" t="s">
        <v>91</v>
      </c>
      <c r="I179" s="220"/>
      <c r="J179" s="221"/>
      <c r="K179" s="53" t="s">
        <v>70</v>
      </c>
      <c r="L179" s="54"/>
      <c r="M179" s="55"/>
      <c r="N179" s="75"/>
      <c r="O179" s="54">
        <v>200</v>
      </c>
      <c r="P179" s="57">
        <v>0</v>
      </c>
      <c r="Q179" s="57">
        <v>0</v>
      </c>
      <c r="R179" s="79">
        <f t="shared" si="22"/>
        <v>0</v>
      </c>
      <c r="S179" s="59" t="s">
        <v>12</v>
      </c>
      <c r="T179" s="60" t="s">
        <v>52</v>
      </c>
      <c r="U179" s="61" t="s">
        <v>90</v>
      </c>
      <c r="V179" s="62">
        <v>244</v>
      </c>
      <c r="W179" s="62"/>
      <c r="X179" s="33"/>
      <c r="Y179" s="174">
        <v>0</v>
      </c>
      <c r="Z179" s="174">
        <v>0</v>
      </c>
      <c r="AA179" s="79">
        <f t="shared" si="62"/>
        <v>0</v>
      </c>
      <c r="AB179" s="154" t="e">
        <f t="shared" si="49"/>
        <v>#DIV/0!</v>
      </c>
    </row>
    <row r="180" spans="1:28" ht="25.5">
      <c r="A180" s="29"/>
      <c r="B180" s="30"/>
      <c r="C180" s="30"/>
      <c r="D180" s="30"/>
      <c r="E180" s="30"/>
      <c r="F180" s="52"/>
      <c r="G180" s="52"/>
      <c r="H180" s="52"/>
      <c r="I180" s="52"/>
      <c r="J180" s="31">
        <v>200</v>
      </c>
      <c r="K180" s="78" t="s">
        <v>210</v>
      </c>
      <c r="L180" s="63" t="s">
        <v>8</v>
      </c>
      <c r="M180" s="64" t="s">
        <v>8</v>
      </c>
      <c r="N180" s="56" t="s">
        <v>211</v>
      </c>
      <c r="O180" s="63"/>
      <c r="P180" s="66">
        <f>P181</f>
        <v>0</v>
      </c>
      <c r="Q180" s="66">
        <f>Q181+Q182</f>
        <v>151</v>
      </c>
      <c r="R180" s="79">
        <f t="shared" si="22"/>
        <v>151</v>
      </c>
      <c r="S180" s="49" t="s">
        <v>12</v>
      </c>
      <c r="T180" s="50" t="s">
        <v>52</v>
      </c>
      <c r="U180" s="30" t="s">
        <v>90</v>
      </c>
      <c r="V180" s="51">
        <v>244</v>
      </c>
      <c r="W180" s="51"/>
      <c r="X180" s="33"/>
      <c r="Y180" s="166">
        <f>Y181</f>
        <v>0</v>
      </c>
      <c r="Z180" s="166">
        <f>Z181+Z182</f>
        <v>151</v>
      </c>
      <c r="AA180" s="79">
        <f t="shared" si="62"/>
        <v>151</v>
      </c>
      <c r="AB180" s="154">
        <f t="shared" si="49"/>
        <v>1</v>
      </c>
    </row>
    <row r="181" spans="1:28" ht="25.5">
      <c r="A181" s="29"/>
      <c r="B181" s="30"/>
      <c r="C181" s="30"/>
      <c r="D181" s="30"/>
      <c r="E181" s="30"/>
      <c r="F181" s="52"/>
      <c r="G181" s="44"/>
      <c r="H181" s="220" t="s">
        <v>91</v>
      </c>
      <c r="I181" s="220"/>
      <c r="J181" s="221"/>
      <c r="K181" s="53" t="s">
        <v>70</v>
      </c>
      <c r="L181" s="54"/>
      <c r="M181" s="55"/>
      <c r="N181" s="75"/>
      <c r="O181" s="54">
        <v>200</v>
      </c>
      <c r="P181" s="57">
        <v>0</v>
      </c>
      <c r="Q181" s="57">
        <v>0</v>
      </c>
      <c r="R181" s="79">
        <f t="shared" si="22"/>
        <v>0</v>
      </c>
      <c r="S181" s="59" t="s">
        <v>12</v>
      </c>
      <c r="T181" s="60" t="s">
        <v>52</v>
      </c>
      <c r="U181" s="61" t="s">
        <v>90</v>
      </c>
      <c r="V181" s="62">
        <v>244</v>
      </c>
      <c r="W181" s="62"/>
      <c r="X181" s="33"/>
      <c r="Y181" s="174">
        <v>0</v>
      </c>
      <c r="Z181" s="174">
        <v>0</v>
      </c>
      <c r="AA181" s="79">
        <f t="shared" si="62"/>
        <v>0</v>
      </c>
      <c r="AB181" s="154" t="e">
        <f t="shared" si="49"/>
        <v>#DIV/0!</v>
      </c>
    </row>
    <row r="182" spans="1:28" ht="25.5">
      <c r="A182" s="29"/>
      <c r="B182" s="30"/>
      <c r="C182" s="30"/>
      <c r="D182" s="30"/>
      <c r="E182" s="30"/>
      <c r="F182" s="52"/>
      <c r="G182" s="44"/>
      <c r="H182" s="220" t="s">
        <v>91</v>
      </c>
      <c r="I182" s="220"/>
      <c r="J182" s="221"/>
      <c r="K182" s="78" t="s">
        <v>32</v>
      </c>
      <c r="L182" s="54"/>
      <c r="M182" s="55"/>
      <c r="N182" s="75"/>
      <c r="O182" s="54">
        <v>800</v>
      </c>
      <c r="P182" s="57">
        <v>0</v>
      </c>
      <c r="Q182" s="57">
        <v>151</v>
      </c>
      <c r="R182" s="79">
        <f t="shared" si="22"/>
        <v>151</v>
      </c>
      <c r="S182" s="59" t="s">
        <v>12</v>
      </c>
      <c r="T182" s="60" t="s">
        <v>52</v>
      </c>
      <c r="U182" s="61" t="s">
        <v>90</v>
      </c>
      <c r="V182" s="62">
        <v>244</v>
      </c>
      <c r="W182" s="62"/>
      <c r="X182" s="33"/>
      <c r="Y182" s="174">
        <v>0</v>
      </c>
      <c r="Z182" s="174">
        <v>151</v>
      </c>
      <c r="AA182" s="79">
        <f t="shared" si="62"/>
        <v>151</v>
      </c>
      <c r="AB182" s="154">
        <f t="shared" si="49"/>
        <v>1</v>
      </c>
    </row>
    <row r="183" spans="1:28" ht="25.5">
      <c r="A183" s="29"/>
      <c r="B183" s="30"/>
      <c r="C183" s="30"/>
      <c r="D183" s="30"/>
      <c r="E183" s="30"/>
      <c r="F183" s="52"/>
      <c r="G183" s="52"/>
      <c r="H183" s="52"/>
      <c r="I183" s="52"/>
      <c r="J183" s="31">
        <v>200</v>
      </c>
      <c r="K183" s="78" t="s">
        <v>212</v>
      </c>
      <c r="L183" s="63" t="s">
        <v>8</v>
      </c>
      <c r="M183" s="64" t="s">
        <v>8</v>
      </c>
      <c r="N183" s="56" t="s">
        <v>213</v>
      </c>
      <c r="O183" s="63"/>
      <c r="P183" s="66">
        <f>P184</f>
        <v>49004</v>
      </c>
      <c r="Q183" s="66">
        <f>Q184</f>
        <v>0</v>
      </c>
      <c r="R183" s="79">
        <f t="shared" si="22"/>
        <v>49004</v>
      </c>
      <c r="S183" s="49" t="s">
        <v>12</v>
      </c>
      <c r="T183" s="50" t="s">
        <v>52</v>
      </c>
      <c r="U183" s="30" t="s">
        <v>90</v>
      </c>
      <c r="V183" s="51">
        <v>244</v>
      </c>
      <c r="W183" s="51"/>
      <c r="X183" s="33"/>
      <c r="Y183" s="166">
        <f>Y184</f>
        <v>49004</v>
      </c>
      <c r="Z183" s="166">
        <f>Z184</f>
        <v>0</v>
      </c>
      <c r="AA183" s="79">
        <f t="shared" si="62"/>
        <v>49004</v>
      </c>
      <c r="AB183" s="154">
        <f t="shared" si="49"/>
        <v>1</v>
      </c>
    </row>
    <row r="184" spans="1:28" ht="25.5">
      <c r="A184" s="29"/>
      <c r="B184" s="30"/>
      <c r="C184" s="30"/>
      <c r="D184" s="30"/>
      <c r="E184" s="30"/>
      <c r="F184" s="52"/>
      <c r="G184" s="44"/>
      <c r="H184" s="220" t="s">
        <v>91</v>
      </c>
      <c r="I184" s="220"/>
      <c r="J184" s="221"/>
      <c r="K184" s="53" t="s">
        <v>70</v>
      </c>
      <c r="L184" s="54"/>
      <c r="M184" s="55"/>
      <c r="N184" s="75"/>
      <c r="O184" s="54">
        <v>200</v>
      </c>
      <c r="P184" s="57">
        <v>49004</v>
      </c>
      <c r="Q184" s="57">
        <v>0</v>
      </c>
      <c r="R184" s="79">
        <f t="shared" si="22"/>
        <v>49004</v>
      </c>
      <c r="S184" s="59" t="s">
        <v>12</v>
      </c>
      <c r="T184" s="60" t="s">
        <v>52</v>
      </c>
      <c r="U184" s="61" t="s">
        <v>90</v>
      </c>
      <c r="V184" s="62">
        <v>244</v>
      </c>
      <c r="W184" s="62"/>
      <c r="X184" s="33"/>
      <c r="Y184" s="174">
        <v>49004</v>
      </c>
      <c r="Z184" s="174">
        <v>0</v>
      </c>
      <c r="AA184" s="79">
        <f t="shared" si="62"/>
        <v>49004</v>
      </c>
      <c r="AB184" s="154">
        <f t="shared" si="49"/>
        <v>1</v>
      </c>
    </row>
    <row r="185" spans="1:28" ht="25.5">
      <c r="A185" s="29"/>
      <c r="B185" s="30"/>
      <c r="C185" s="30"/>
      <c r="D185" s="30"/>
      <c r="E185" s="30"/>
      <c r="F185" s="52"/>
      <c r="G185" s="52"/>
      <c r="H185" s="52"/>
      <c r="I185" s="52"/>
      <c r="J185" s="31">
        <v>200</v>
      </c>
      <c r="K185" s="78" t="s">
        <v>212</v>
      </c>
      <c r="L185" s="63" t="s">
        <v>8</v>
      </c>
      <c r="M185" s="64" t="s">
        <v>8</v>
      </c>
      <c r="N185" s="56" t="s">
        <v>214</v>
      </c>
      <c r="O185" s="63"/>
      <c r="P185" s="66">
        <f>P186</f>
        <v>0</v>
      </c>
      <c r="Q185" s="66">
        <f>Q186</f>
        <v>3183</v>
      </c>
      <c r="R185" s="79">
        <f t="shared" si="22"/>
        <v>3183</v>
      </c>
      <c r="S185" s="49" t="s">
        <v>12</v>
      </c>
      <c r="T185" s="50" t="s">
        <v>52</v>
      </c>
      <c r="U185" s="30" t="s">
        <v>90</v>
      </c>
      <c r="V185" s="51">
        <v>244</v>
      </c>
      <c r="W185" s="51"/>
      <c r="X185" s="33"/>
      <c r="Y185" s="166">
        <f>Y186</f>
        <v>0</v>
      </c>
      <c r="Z185" s="166">
        <f>Z186</f>
        <v>3183.43</v>
      </c>
      <c r="AA185" s="79">
        <f t="shared" si="62"/>
        <v>3183.43</v>
      </c>
      <c r="AB185" s="154">
        <f t="shared" si="49"/>
        <v>1.0001350926798618</v>
      </c>
    </row>
    <row r="186" spans="1:28" ht="25.5">
      <c r="A186" s="29"/>
      <c r="B186" s="30"/>
      <c r="C186" s="30"/>
      <c r="D186" s="30"/>
      <c r="E186" s="30"/>
      <c r="F186" s="52"/>
      <c r="G186" s="44"/>
      <c r="H186" s="220" t="s">
        <v>91</v>
      </c>
      <c r="I186" s="220"/>
      <c r="J186" s="221"/>
      <c r="K186" s="53" t="s">
        <v>70</v>
      </c>
      <c r="L186" s="54"/>
      <c r="M186" s="55"/>
      <c r="N186" s="75"/>
      <c r="O186" s="54">
        <v>200</v>
      </c>
      <c r="P186" s="57">
        <v>0</v>
      </c>
      <c r="Q186" s="57">
        <v>3183</v>
      </c>
      <c r="R186" s="79">
        <f t="shared" si="22"/>
        <v>3183</v>
      </c>
      <c r="S186" s="59" t="s">
        <v>12</v>
      </c>
      <c r="T186" s="60" t="s">
        <v>52</v>
      </c>
      <c r="U186" s="61" t="s">
        <v>90</v>
      </c>
      <c r="V186" s="62">
        <v>244</v>
      </c>
      <c r="W186" s="62"/>
      <c r="X186" s="33"/>
      <c r="Y186" s="174">
        <v>0</v>
      </c>
      <c r="Z186" s="174">
        <v>3183.43</v>
      </c>
      <c r="AA186" s="79">
        <f t="shared" si="62"/>
        <v>3183.43</v>
      </c>
      <c r="AB186" s="154">
        <f t="shared" si="49"/>
        <v>1.0001350926798618</v>
      </c>
    </row>
    <row r="187" spans="1:28" s="181" customFormat="1" ht="68.25">
      <c r="A187" s="186"/>
      <c r="B187" s="188"/>
      <c r="C187" s="188"/>
      <c r="D187" s="188"/>
      <c r="E187" s="188"/>
      <c r="F187" s="184"/>
      <c r="G187" s="184"/>
      <c r="H187" s="184"/>
      <c r="I187" s="184"/>
      <c r="J187" s="191">
        <v>200</v>
      </c>
      <c r="K187" s="217" t="s">
        <v>277</v>
      </c>
      <c r="L187" s="210" t="s">
        <v>8</v>
      </c>
      <c r="M187" s="212" t="s">
        <v>8</v>
      </c>
      <c r="N187" s="211" t="s">
        <v>278</v>
      </c>
      <c r="O187" s="190"/>
      <c r="P187" s="205">
        <f>P188</f>
        <v>113800</v>
      </c>
      <c r="Q187" s="205">
        <f>Q188</f>
        <v>0</v>
      </c>
      <c r="R187" s="206">
        <f t="shared" ref="R187:R188" si="85">P187+Q187</f>
        <v>113800</v>
      </c>
      <c r="S187" s="189" t="s">
        <v>12</v>
      </c>
      <c r="T187" s="182" t="s">
        <v>52</v>
      </c>
      <c r="U187" s="188" t="s">
        <v>90</v>
      </c>
      <c r="V187" s="187">
        <v>244</v>
      </c>
      <c r="W187" s="187"/>
      <c r="X187" s="183"/>
      <c r="Y187" s="208">
        <f>Y188</f>
        <v>113800</v>
      </c>
      <c r="Z187" s="208">
        <f>Z188</f>
        <v>0</v>
      </c>
      <c r="AA187" s="206">
        <f t="shared" ref="AA187:AA188" si="86">Y187+Z187</f>
        <v>113800</v>
      </c>
      <c r="AB187" s="154">
        <f t="shared" ref="AB187:AB188" si="87">AA187/R187</f>
        <v>1</v>
      </c>
    </row>
    <row r="188" spans="1:28" s="181" customFormat="1" ht="25.5">
      <c r="A188" s="186"/>
      <c r="B188" s="188"/>
      <c r="C188" s="188"/>
      <c r="D188" s="188"/>
      <c r="E188" s="188"/>
      <c r="F188" s="184"/>
      <c r="G188" s="185"/>
      <c r="H188" s="220" t="s">
        <v>91</v>
      </c>
      <c r="I188" s="220"/>
      <c r="J188" s="221"/>
      <c r="K188" s="199" t="s">
        <v>70</v>
      </c>
      <c r="L188" s="196"/>
      <c r="M188" s="200"/>
      <c r="N188" s="197"/>
      <c r="O188" s="196">
        <v>200</v>
      </c>
      <c r="P188" s="204">
        <v>113800</v>
      </c>
      <c r="Q188" s="204">
        <v>0</v>
      </c>
      <c r="R188" s="206">
        <f t="shared" si="85"/>
        <v>113800</v>
      </c>
      <c r="S188" s="195" t="s">
        <v>12</v>
      </c>
      <c r="T188" s="194" t="s">
        <v>52</v>
      </c>
      <c r="U188" s="193" t="s">
        <v>90</v>
      </c>
      <c r="V188" s="192">
        <v>244</v>
      </c>
      <c r="W188" s="192"/>
      <c r="X188" s="183"/>
      <c r="Y188" s="209">
        <v>113800</v>
      </c>
      <c r="Z188" s="209">
        <v>0</v>
      </c>
      <c r="AA188" s="206">
        <f t="shared" si="86"/>
        <v>113800</v>
      </c>
      <c r="AB188" s="154">
        <f t="shared" si="87"/>
        <v>1</v>
      </c>
    </row>
    <row r="189" spans="1:28" ht="45">
      <c r="A189" s="29"/>
      <c r="B189" s="30"/>
      <c r="C189" s="30"/>
      <c r="D189" s="30"/>
      <c r="E189" s="30"/>
      <c r="F189" s="156"/>
      <c r="G189" s="156"/>
      <c r="H189" s="156"/>
      <c r="I189" s="156"/>
      <c r="J189" s="31">
        <v>200</v>
      </c>
      <c r="K189" s="84" t="s">
        <v>136</v>
      </c>
      <c r="L189" s="160"/>
      <c r="M189" s="161"/>
      <c r="N189" s="87" t="s">
        <v>137</v>
      </c>
      <c r="O189" s="63"/>
      <c r="P189" s="66">
        <f t="shared" ref="P189:Q191" si="88">P190</f>
        <v>2805919</v>
      </c>
      <c r="Q189" s="66">
        <f t="shared" si="88"/>
        <v>1267000</v>
      </c>
      <c r="R189" s="79">
        <f t="shared" ref="R189:R190" si="89">P189+Q189</f>
        <v>4072919</v>
      </c>
      <c r="S189" s="66">
        <f t="shared" ref="S189:T191" si="90">S190</f>
        <v>-915919</v>
      </c>
      <c r="T189" s="66">
        <f t="shared" si="90"/>
        <v>-2776838</v>
      </c>
      <c r="U189" s="79">
        <f t="shared" ref="U189:U192" si="91">S189+T189</f>
        <v>-3692757</v>
      </c>
      <c r="V189" s="66">
        <f t="shared" ref="V189:W191" si="92">V190</f>
        <v>-4637757</v>
      </c>
      <c r="W189" s="66">
        <f t="shared" si="92"/>
        <v>-6498676</v>
      </c>
      <c r="X189" s="79">
        <f t="shared" ref="X189:X192" si="93">V189+W189</f>
        <v>-11136433</v>
      </c>
      <c r="Y189" s="166">
        <f t="shared" ref="Y189:Z191" si="94">Y190</f>
        <v>2805919.29</v>
      </c>
      <c r="Z189" s="166">
        <f t="shared" si="94"/>
        <v>1267000</v>
      </c>
      <c r="AA189" s="79">
        <f t="shared" si="62"/>
        <v>4072919.29</v>
      </c>
      <c r="AB189" s="154">
        <f t="shared" ref="AB189:AB190" si="95">AA189/R189</f>
        <v>1.0000000712020052</v>
      </c>
    </row>
    <row r="190" spans="1:28" ht="22.5">
      <c r="A190" s="29"/>
      <c r="B190" s="30"/>
      <c r="C190" s="30"/>
      <c r="D190" s="30"/>
      <c r="E190" s="30"/>
      <c r="F190" s="156"/>
      <c r="G190" s="157"/>
      <c r="H190" s="220" t="s">
        <v>91</v>
      </c>
      <c r="I190" s="220"/>
      <c r="J190" s="221"/>
      <c r="K190" s="84" t="s">
        <v>138</v>
      </c>
      <c r="L190" s="160"/>
      <c r="M190" s="162"/>
      <c r="N190" s="87" t="s">
        <v>139</v>
      </c>
      <c r="O190" s="54"/>
      <c r="P190" s="57">
        <f t="shared" si="88"/>
        <v>2805919</v>
      </c>
      <c r="Q190" s="57">
        <f t="shared" si="88"/>
        <v>1267000</v>
      </c>
      <c r="R190" s="79">
        <f t="shared" si="89"/>
        <v>4072919</v>
      </c>
      <c r="S190" s="57">
        <f t="shared" si="90"/>
        <v>-915919</v>
      </c>
      <c r="T190" s="57">
        <f t="shared" si="90"/>
        <v>-2776838</v>
      </c>
      <c r="U190" s="79">
        <f t="shared" si="91"/>
        <v>-3692757</v>
      </c>
      <c r="V190" s="57">
        <f t="shared" si="92"/>
        <v>-4637757</v>
      </c>
      <c r="W190" s="57">
        <f t="shared" si="92"/>
        <v>-6498676</v>
      </c>
      <c r="X190" s="79">
        <f t="shared" si="93"/>
        <v>-11136433</v>
      </c>
      <c r="Y190" s="174">
        <f t="shared" si="94"/>
        <v>2805919.29</v>
      </c>
      <c r="Z190" s="174">
        <f t="shared" si="94"/>
        <v>1267000</v>
      </c>
      <c r="AA190" s="79">
        <f t="shared" si="62"/>
        <v>4072919.29</v>
      </c>
      <c r="AB190" s="154">
        <f t="shared" si="95"/>
        <v>1.0000000712020052</v>
      </c>
    </row>
    <row r="191" spans="1:28" ht="23.25">
      <c r="A191" s="29"/>
      <c r="B191" s="30"/>
      <c r="C191" s="30"/>
      <c r="D191" s="30"/>
      <c r="E191" s="30"/>
      <c r="F191" s="156"/>
      <c r="G191" s="156"/>
      <c r="H191" s="156"/>
      <c r="I191" s="156"/>
      <c r="J191" s="31">
        <v>200</v>
      </c>
      <c r="K191" s="163" t="s">
        <v>140</v>
      </c>
      <c r="L191" s="160"/>
      <c r="M191" s="161"/>
      <c r="N191" s="164" t="s">
        <v>141</v>
      </c>
      <c r="O191" s="63"/>
      <c r="P191" s="66">
        <f t="shared" si="88"/>
        <v>2805919</v>
      </c>
      <c r="Q191" s="66">
        <f t="shared" si="88"/>
        <v>1267000</v>
      </c>
      <c r="R191" s="79">
        <f t="shared" ref="R191:R192" si="96">P191+Q191</f>
        <v>4072919</v>
      </c>
      <c r="S191" s="66">
        <f t="shared" si="90"/>
        <v>-915919</v>
      </c>
      <c r="T191" s="66">
        <f t="shared" si="90"/>
        <v>-2776838</v>
      </c>
      <c r="U191" s="79">
        <f t="shared" si="91"/>
        <v>-3692757</v>
      </c>
      <c r="V191" s="66">
        <f t="shared" si="92"/>
        <v>-4637757</v>
      </c>
      <c r="W191" s="66">
        <f t="shared" si="92"/>
        <v>-6498676</v>
      </c>
      <c r="X191" s="79">
        <f t="shared" si="93"/>
        <v>-11136433</v>
      </c>
      <c r="Y191" s="166">
        <f t="shared" si="94"/>
        <v>2805919.29</v>
      </c>
      <c r="Z191" s="166">
        <f t="shared" si="94"/>
        <v>1267000</v>
      </c>
      <c r="AA191" s="79">
        <f t="shared" si="62"/>
        <v>4072919.29</v>
      </c>
      <c r="AB191" s="154">
        <f t="shared" ref="AB191:AB192" si="97">AA191/R191</f>
        <v>1.0000000712020052</v>
      </c>
    </row>
    <row r="192" spans="1:28" ht="22.5">
      <c r="A192" s="29"/>
      <c r="B192" s="30"/>
      <c r="C192" s="30"/>
      <c r="D192" s="30"/>
      <c r="E192" s="30"/>
      <c r="F192" s="156"/>
      <c r="G192" s="157"/>
      <c r="H192" s="220" t="s">
        <v>91</v>
      </c>
      <c r="I192" s="220"/>
      <c r="J192" s="221"/>
      <c r="K192" s="53" t="s">
        <v>70</v>
      </c>
      <c r="L192" s="54"/>
      <c r="M192" s="55"/>
      <c r="N192" s="75"/>
      <c r="O192" s="54">
        <v>200</v>
      </c>
      <c r="P192" s="57">
        <v>2805919</v>
      </c>
      <c r="Q192" s="57">
        <v>1267000</v>
      </c>
      <c r="R192" s="79">
        <f t="shared" si="96"/>
        <v>4072919</v>
      </c>
      <c r="S192" s="57">
        <v>-915919</v>
      </c>
      <c r="T192" s="57">
        <v>-2776838</v>
      </c>
      <c r="U192" s="79">
        <f t="shared" si="91"/>
        <v>-3692757</v>
      </c>
      <c r="V192" s="57">
        <v>-4637757</v>
      </c>
      <c r="W192" s="57">
        <v>-6498676</v>
      </c>
      <c r="X192" s="79">
        <f t="shared" si="93"/>
        <v>-11136433</v>
      </c>
      <c r="Y192" s="174">
        <f>1010056.79+408942.29+573203.62+813716.59</f>
        <v>2805919.29</v>
      </c>
      <c r="Z192" s="174">
        <f>745000.01+521999.99</f>
        <v>1267000</v>
      </c>
      <c r="AA192" s="79">
        <f t="shared" si="62"/>
        <v>4072919.29</v>
      </c>
      <c r="AB192" s="154">
        <f t="shared" si="97"/>
        <v>1.0000000712020052</v>
      </c>
    </row>
    <row r="193" spans="1:28" ht="40.5">
      <c r="A193" s="29"/>
      <c r="B193" s="30"/>
      <c r="C193" s="30"/>
      <c r="D193" s="30"/>
      <c r="E193" s="31"/>
      <c r="F193" s="218" t="s">
        <v>83</v>
      </c>
      <c r="G193" s="218"/>
      <c r="H193" s="218"/>
      <c r="I193" s="218"/>
      <c r="J193" s="219"/>
      <c r="K193" s="120" t="s">
        <v>142</v>
      </c>
      <c r="L193" s="121"/>
      <c r="M193" s="46" t="s">
        <v>8</v>
      </c>
      <c r="N193" s="122" t="s">
        <v>143</v>
      </c>
      <c r="O193" s="45" t="s">
        <v>8</v>
      </c>
      <c r="P193" s="32">
        <f>P195</f>
        <v>4739502</v>
      </c>
      <c r="Q193" s="32">
        <f>Q194</f>
        <v>1058244</v>
      </c>
      <c r="R193" s="32">
        <f t="shared" ref="R193:R199" si="98">Q193+P193</f>
        <v>5797746</v>
      </c>
      <c r="S193" s="32" t="str">
        <f t="shared" ref="S193" si="99">S195</f>
        <v>800</v>
      </c>
      <c r="T193" s="32">
        <f t="shared" ref="T193" si="100">T194</f>
        <v>339</v>
      </c>
      <c r="U193" s="32">
        <f t="shared" ref="U193:U195" si="101">T193+S193</f>
        <v>1139</v>
      </c>
      <c r="V193" s="32">
        <f t="shared" ref="V193" si="102">V195</f>
        <v>244</v>
      </c>
      <c r="W193" s="32">
        <f t="shared" ref="W193" si="103">W194</f>
        <v>0</v>
      </c>
      <c r="X193" s="32">
        <f t="shared" ref="X193:X195" si="104">W193+V193</f>
        <v>244</v>
      </c>
      <c r="Y193" s="32">
        <f t="shared" ref="Y193" si="105">Y195</f>
        <v>4739461.84</v>
      </c>
      <c r="Z193" s="32">
        <f t="shared" ref="Z193" si="106">Z194</f>
        <v>1057455.71</v>
      </c>
      <c r="AA193" s="32">
        <f t="shared" ref="AA193:AA195" si="107">Z193+Y193</f>
        <v>5796917.5499999998</v>
      </c>
      <c r="AB193" s="154">
        <f t="shared" si="49"/>
        <v>0.9998571082624178</v>
      </c>
    </row>
    <row r="194" spans="1:28" ht="27">
      <c r="A194" s="29"/>
      <c r="B194" s="30"/>
      <c r="C194" s="30"/>
      <c r="D194" s="30"/>
      <c r="E194" s="31"/>
      <c r="F194" s="218" t="s">
        <v>83</v>
      </c>
      <c r="G194" s="218"/>
      <c r="H194" s="218"/>
      <c r="I194" s="218"/>
      <c r="J194" s="219"/>
      <c r="K194" s="120" t="s">
        <v>144</v>
      </c>
      <c r="L194" s="121"/>
      <c r="M194" s="46" t="s">
        <v>8</v>
      </c>
      <c r="N194" s="122" t="s">
        <v>145</v>
      </c>
      <c r="O194" s="45" t="s">
        <v>8</v>
      </c>
      <c r="P194" s="32">
        <f>P196</f>
        <v>4739502</v>
      </c>
      <c r="Q194" s="32">
        <f>Q195+Q196</f>
        <v>1058244</v>
      </c>
      <c r="R194" s="32">
        <f>Q194+P194</f>
        <v>5797746</v>
      </c>
      <c r="S194" s="32" t="str">
        <f t="shared" ref="S194" si="108">S196</f>
        <v>800</v>
      </c>
      <c r="T194" s="32">
        <f t="shared" ref="T194" si="109">T195+T196</f>
        <v>339</v>
      </c>
      <c r="U194" s="32">
        <f t="shared" si="101"/>
        <v>1139</v>
      </c>
      <c r="V194" s="32">
        <f t="shared" ref="V194" si="110">V196</f>
        <v>244</v>
      </c>
      <c r="W194" s="32">
        <f t="shared" ref="W194" si="111">W195+W196</f>
        <v>0</v>
      </c>
      <c r="X194" s="32">
        <f t="shared" si="104"/>
        <v>244</v>
      </c>
      <c r="Y194" s="32">
        <f t="shared" ref="Y194" si="112">Y196</f>
        <v>4739461.84</v>
      </c>
      <c r="Z194" s="32">
        <f t="shared" ref="Z194" si="113">Z195+Z196</f>
        <v>1057455.71</v>
      </c>
      <c r="AA194" s="32">
        <f t="shared" si="107"/>
        <v>5796917.5499999998</v>
      </c>
      <c r="AB194" s="154">
        <f t="shared" si="49"/>
        <v>0.9998571082624178</v>
      </c>
    </row>
    <row r="195" spans="1:28" ht="33.75">
      <c r="A195" s="29"/>
      <c r="B195" s="30"/>
      <c r="C195" s="30"/>
      <c r="D195" s="30"/>
      <c r="E195" s="30"/>
      <c r="F195" s="52"/>
      <c r="G195" s="52"/>
      <c r="H195" s="44"/>
      <c r="I195" s="220" t="s">
        <v>28</v>
      </c>
      <c r="J195" s="221"/>
      <c r="K195" s="82" t="s">
        <v>215</v>
      </c>
      <c r="L195" s="92"/>
      <c r="M195" s="55" t="s">
        <v>8</v>
      </c>
      <c r="N195" s="83" t="s">
        <v>216</v>
      </c>
      <c r="O195" s="54" t="s">
        <v>8</v>
      </c>
      <c r="P195" s="57">
        <f t="shared" ref="P195:Y200" si="114">P196</f>
        <v>4739502</v>
      </c>
      <c r="Q195" s="57">
        <f>+Q198+Q200</f>
        <v>749567</v>
      </c>
      <c r="R195" s="66">
        <f t="shared" si="98"/>
        <v>5489069</v>
      </c>
      <c r="S195" s="57" t="str">
        <f t="shared" si="114"/>
        <v>800</v>
      </c>
      <c r="T195" s="57">
        <f t="shared" ref="T195" si="115">+T198+T200</f>
        <v>226</v>
      </c>
      <c r="U195" s="66">
        <f t="shared" si="101"/>
        <v>1026</v>
      </c>
      <c r="V195" s="57">
        <f t="shared" si="114"/>
        <v>244</v>
      </c>
      <c r="W195" s="57">
        <f t="shared" ref="W195" si="116">+W198+W200</f>
        <v>0</v>
      </c>
      <c r="X195" s="66">
        <f t="shared" si="104"/>
        <v>244</v>
      </c>
      <c r="Y195" s="57">
        <f t="shared" si="114"/>
        <v>4739461.84</v>
      </c>
      <c r="Z195" s="57">
        <f t="shared" ref="Z195" si="117">+Z198+Z200</f>
        <v>749567.35</v>
      </c>
      <c r="AA195" s="66">
        <f t="shared" si="107"/>
        <v>5489029.1899999995</v>
      </c>
      <c r="AB195" s="154">
        <f t="shared" si="49"/>
        <v>0.99999274740397681</v>
      </c>
    </row>
    <row r="196" spans="1:28" ht="22.5" customHeight="1">
      <c r="A196" s="29"/>
      <c r="B196" s="30"/>
      <c r="C196" s="30"/>
      <c r="D196" s="30"/>
      <c r="E196" s="30"/>
      <c r="F196" s="52"/>
      <c r="G196" s="52"/>
      <c r="H196" s="52"/>
      <c r="I196" s="52"/>
      <c r="J196" s="31">
        <v>200</v>
      </c>
      <c r="K196" s="123" t="s">
        <v>217</v>
      </c>
      <c r="L196" s="92"/>
      <c r="M196" s="64" t="s">
        <v>8</v>
      </c>
      <c r="N196" s="124" t="s">
        <v>147</v>
      </c>
      <c r="O196" s="63"/>
      <c r="P196" s="66">
        <f t="shared" si="114"/>
        <v>4739502</v>
      </c>
      <c r="Q196" s="66">
        <f t="shared" si="114"/>
        <v>308677</v>
      </c>
      <c r="R196" s="66">
        <f t="shared" si="98"/>
        <v>5048179</v>
      </c>
      <c r="S196" s="49" t="s">
        <v>12</v>
      </c>
      <c r="T196" s="50" t="s">
        <v>52</v>
      </c>
      <c r="U196" s="30" t="s">
        <v>90</v>
      </c>
      <c r="V196" s="51">
        <v>244</v>
      </c>
      <c r="W196" s="51"/>
      <c r="X196" s="33"/>
      <c r="Y196" s="166">
        <f t="shared" ref="Y196:Z200" si="118">Y197</f>
        <v>4739461.84</v>
      </c>
      <c r="Z196" s="166">
        <f t="shared" si="118"/>
        <v>307888.36</v>
      </c>
      <c r="AA196" s="66">
        <f t="shared" ref="AA196:AA199" si="119">Z196+Y196</f>
        <v>5047350.2</v>
      </c>
      <c r="AB196" s="154">
        <f t="shared" si="49"/>
        <v>0.99983582198650245</v>
      </c>
    </row>
    <row r="197" spans="1:28" ht="25.5">
      <c r="A197" s="29"/>
      <c r="B197" s="30"/>
      <c r="C197" s="30"/>
      <c r="D197" s="30"/>
      <c r="E197" s="30"/>
      <c r="F197" s="52"/>
      <c r="G197" s="44"/>
      <c r="H197" s="220" t="s">
        <v>91</v>
      </c>
      <c r="I197" s="220"/>
      <c r="J197" s="221"/>
      <c r="K197" s="53" t="s">
        <v>70</v>
      </c>
      <c r="L197" s="54"/>
      <c r="M197" s="55"/>
      <c r="N197" s="75"/>
      <c r="O197" s="54">
        <v>200</v>
      </c>
      <c r="P197" s="57">
        <f>4739609-107</f>
        <v>4739502</v>
      </c>
      <c r="Q197" s="57">
        <v>308677</v>
      </c>
      <c r="R197" s="66">
        <f t="shared" si="98"/>
        <v>5048179</v>
      </c>
      <c r="S197" s="59" t="s">
        <v>12</v>
      </c>
      <c r="T197" s="60" t="s">
        <v>52</v>
      </c>
      <c r="U197" s="61" t="s">
        <v>90</v>
      </c>
      <c r="V197" s="62">
        <v>244</v>
      </c>
      <c r="W197" s="62"/>
      <c r="X197" s="33"/>
      <c r="Y197" s="174">
        <f>4549883.37+189578.47</f>
        <v>4739461.84</v>
      </c>
      <c r="Z197" s="174">
        <v>307888.36</v>
      </c>
      <c r="AA197" s="66">
        <f t="shared" si="119"/>
        <v>5047350.2</v>
      </c>
      <c r="AB197" s="154">
        <f t="shared" si="49"/>
        <v>0.99983582198650245</v>
      </c>
    </row>
    <row r="198" spans="1:28" ht="22.5" customHeight="1">
      <c r="A198" s="29"/>
      <c r="B198" s="30"/>
      <c r="C198" s="30"/>
      <c r="D198" s="30"/>
      <c r="E198" s="30"/>
      <c r="F198" s="52"/>
      <c r="G198" s="52"/>
      <c r="H198" s="52"/>
      <c r="I198" s="52"/>
      <c r="J198" s="31">
        <v>200</v>
      </c>
      <c r="K198" s="53" t="s">
        <v>218</v>
      </c>
      <c r="L198" s="92"/>
      <c r="M198" s="55"/>
      <c r="N198" s="56" t="s">
        <v>219</v>
      </c>
      <c r="O198" s="63"/>
      <c r="P198" s="66">
        <f t="shared" si="114"/>
        <v>0</v>
      </c>
      <c r="Q198" s="66">
        <f t="shared" si="114"/>
        <v>739875</v>
      </c>
      <c r="R198" s="66">
        <f t="shared" si="98"/>
        <v>739875</v>
      </c>
      <c r="S198" s="49" t="s">
        <v>12</v>
      </c>
      <c r="T198" s="50" t="s">
        <v>52</v>
      </c>
      <c r="U198" s="30" t="s">
        <v>90</v>
      </c>
      <c r="V198" s="51">
        <v>244</v>
      </c>
      <c r="W198" s="51"/>
      <c r="X198" s="33"/>
      <c r="Y198" s="166">
        <f t="shared" si="118"/>
        <v>0</v>
      </c>
      <c r="Z198" s="166">
        <f t="shared" si="118"/>
        <v>739875.36</v>
      </c>
      <c r="AA198" s="66">
        <f t="shared" si="119"/>
        <v>739875.36</v>
      </c>
      <c r="AB198" s="154">
        <f t="shared" si="49"/>
        <v>1.0000004865686771</v>
      </c>
    </row>
    <row r="199" spans="1:28" ht="25.5">
      <c r="A199" s="29"/>
      <c r="B199" s="30"/>
      <c r="C199" s="30"/>
      <c r="D199" s="30"/>
      <c r="E199" s="30"/>
      <c r="F199" s="52"/>
      <c r="G199" s="44"/>
      <c r="H199" s="220" t="s">
        <v>91</v>
      </c>
      <c r="I199" s="220"/>
      <c r="J199" s="221"/>
      <c r="K199" s="53" t="s">
        <v>70</v>
      </c>
      <c r="L199" s="54"/>
      <c r="M199" s="55"/>
      <c r="N199" s="75"/>
      <c r="O199" s="54">
        <v>200</v>
      </c>
      <c r="P199" s="57">
        <v>0</v>
      </c>
      <c r="Q199" s="57">
        <v>739875</v>
      </c>
      <c r="R199" s="66">
        <f t="shared" si="98"/>
        <v>739875</v>
      </c>
      <c r="S199" s="59" t="s">
        <v>12</v>
      </c>
      <c r="T199" s="60" t="s">
        <v>52</v>
      </c>
      <c r="U199" s="61" t="s">
        <v>90</v>
      </c>
      <c r="V199" s="62">
        <v>244</v>
      </c>
      <c r="W199" s="62"/>
      <c r="X199" s="33"/>
      <c r="Y199" s="174">
        <v>0</v>
      </c>
      <c r="Z199" s="174">
        <v>739875.36</v>
      </c>
      <c r="AA199" s="66">
        <f t="shared" si="119"/>
        <v>739875.36</v>
      </c>
      <c r="AB199" s="154">
        <f t="shared" si="49"/>
        <v>1.0000004865686771</v>
      </c>
    </row>
    <row r="200" spans="1:28" ht="22.5" customHeight="1">
      <c r="A200" s="29"/>
      <c r="B200" s="30"/>
      <c r="C200" s="30"/>
      <c r="D200" s="30"/>
      <c r="E200" s="30"/>
      <c r="F200" s="178"/>
      <c r="G200" s="178"/>
      <c r="H200" s="178"/>
      <c r="I200" s="178"/>
      <c r="J200" s="31">
        <v>200</v>
      </c>
      <c r="K200" s="53" t="s">
        <v>148</v>
      </c>
      <c r="L200" s="92"/>
      <c r="M200" s="55"/>
      <c r="N200" s="56" t="s">
        <v>149</v>
      </c>
      <c r="O200" s="63"/>
      <c r="P200" s="66">
        <f t="shared" si="114"/>
        <v>0</v>
      </c>
      <c r="Q200" s="66">
        <f t="shared" si="114"/>
        <v>9692</v>
      </c>
      <c r="R200" s="66">
        <f t="shared" ref="R200:R201" si="120">Q200+P200</f>
        <v>9692</v>
      </c>
      <c r="S200" s="49" t="s">
        <v>12</v>
      </c>
      <c r="T200" s="50" t="s">
        <v>52</v>
      </c>
      <c r="U200" s="30" t="s">
        <v>90</v>
      </c>
      <c r="V200" s="51">
        <v>244</v>
      </c>
      <c r="W200" s="51"/>
      <c r="X200" s="33"/>
      <c r="Y200" s="166">
        <f t="shared" si="118"/>
        <v>0</v>
      </c>
      <c r="Z200" s="166">
        <f t="shared" si="118"/>
        <v>9691.99</v>
      </c>
      <c r="AA200" s="66">
        <f t="shared" ref="AA200:AA201" si="121">Z200+Y200</f>
        <v>9691.99</v>
      </c>
      <c r="AB200" s="154">
        <f t="shared" ref="AB200:AB201" si="122">AA200/R200</f>
        <v>0.99999896822121337</v>
      </c>
    </row>
    <row r="201" spans="1:28" ht="25.5">
      <c r="A201" s="29"/>
      <c r="B201" s="30"/>
      <c r="C201" s="30"/>
      <c r="D201" s="30"/>
      <c r="E201" s="30"/>
      <c r="F201" s="178"/>
      <c r="G201" s="179"/>
      <c r="H201" s="220" t="s">
        <v>91</v>
      </c>
      <c r="I201" s="220"/>
      <c r="J201" s="221"/>
      <c r="K201" s="53" t="s">
        <v>70</v>
      </c>
      <c r="L201" s="54"/>
      <c r="M201" s="55"/>
      <c r="N201" s="75"/>
      <c r="O201" s="54">
        <v>200</v>
      </c>
      <c r="P201" s="57">
        <v>0</v>
      </c>
      <c r="Q201" s="57">
        <v>9692</v>
      </c>
      <c r="R201" s="66">
        <f t="shared" si="120"/>
        <v>9692</v>
      </c>
      <c r="S201" s="59" t="s">
        <v>12</v>
      </c>
      <c r="T201" s="60" t="s">
        <v>52</v>
      </c>
      <c r="U201" s="180" t="s">
        <v>90</v>
      </c>
      <c r="V201" s="62">
        <v>244</v>
      </c>
      <c r="W201" s="62"/>
      <c r="X201" s="33"/>
      <c r="Y201" s="174">
        <v>0</v>
      </c>
      <c r="Z201" s="174">
        <v>9691.99</v>
      </c>
      <c r="AA201" s="66">
        <f t="shared" si="121"/>
        <v>9691.99</v>
      </c>
      <c r="AB201" s="154">
        <f t="shared" si="122"/>
        <v>0.99999896822121337</v>
      </c>
    </row>
    <row r="202" spans="1:28" ht="39.6" customHeight="1">
      <c r="A202" s="29"/>
      <c r="B202" s="30"/>
      <c r="C202" s="30"/>
      <c r="D202" s="31"/>
      <c r="E202" s="222">
        <v>104</v>
      </c>
      <c r="F202" s="222"/>
      <c r="G202" s="222"/>
      <c r="H202" s="222"/>
      <c r="I202" s="222"/>
      <c r="J202" s="223"/>
      <c r="K202" s="34" t="s">
        <v>220</v>
      </c>
      <c r="L202" s="35" t="s">
        <v>8</v>
      </c>
      <c r="M202" s="36" t="s">
        <v>221</v>
      </c>
      <c r="N202" s="37" t="s">
        <v>8</v>
      </c>
      <c r="O202" s="35" t="s">
        <v>8</v>
      </c>
      <c r="P202" s="38">
        <f t="shared" ref="P202:Q205" si="123">P203</f>
        <v>0</v>
      </c>
      <c r="Q202" s="38">
        <f t="shared" si="123"/>
        <v>4983054</v>
      </c>
      <c r="R202" s="38">
        <f t="shared" si="22"/>
        <v>4983054</v>
      </c>
      <c r="S202" s="40" t="s">
        <v>12</v>
      </c>
      <c r="T202" s="41" t="s">
        <v>27</v>
      </c>
      <c r="U202" s="42" t="s">
        <v>28</v>
      </c>
      <c r="V202" s="43">
        <v>2319</v>
      </c>
      <c r="W202" s="43"/>
      <c r="X202" s="33"/>
      <c r="Y202" s="172">
        <f t="shared" ref="Y202:Z205" si="124">Y203</f>
        <v>0</v>
      </c>
      <c r="Z202" s="172">
        <f t="shared" si="124"/>
        <v>4937195.01</v>
      </c>
      <c r="AA202" s="38">
        <f t="shared" ref="AA202:AA237" si="125">Y202+Z202</f>
        <v>4937195.01</v>
      </c>
      <c r="AB202" s="154">
        <f t="shared" si="49"/>
        <v>0.99079701123046227</v>
      </c>
    </row>
    <row r="203" spans="1:28" ht="52.9" customHeight="1">
      <c r="A203" s="29"/>
      <c r="B203" s="30"/>
      <c r="C203" s="30"/>
      <c r="D203" s="30"/>
      <c r="E203" s="31"/>
      <c r="F203" s="218"/>
      <c r="G203" s="218"/>
      <c r="H203" s="218"/>
      <c r="I203" s="218"/>
      <c r="J203" s="219"/>
      <c r="K203" s="76" t="s">
        <v>116</v>
      </c>
      <c r="L203" s="45"/>
      <c r="M203" s="46"/>
      <c r="N203" s="77" t="s">
        <v>117</v>
      </c>
      <c r="O203" s="45"/>
      <c r="P203" s="32">
        <f t="shared" si="123"/>
        <v>0</v>
      </c>
      <c r="Q203" s="32">
        <f t="shared" si="123"/>
        <v>4983054</v>
      </c>
      <c r="R203" s="79">
        <f t="shared" si="22"/>
        <v>4983054</v>
      </c>
      <c r="S203" s="49"/>
      <c r="T203" s="50"/>
      <c r="U203" s="30"/>
      <c r="V203" s="51"/>
      <c r="W203" s="51"/>
      <c r="X203" s="33"/>
      <c r="Y203" s="173">
        <f t="shared" si="124"/>
        <v>0</v>
      </c>
      <c r="Z203" s="173">
        <f t="shared" si="124"/>
        <v>4937195.01</v>
      </c>
      <c r="AA203" s="79">
        <f t="shared" si="125"/>
        <v>4937195.01</v>
      </c>
      <c r="AB203" s="154">
        <f t="shared" si="49"/>
        <v>0.99079701123046227</v>
      </c>
    </row>
    <row r="204" spans="1:28" ht="33.6" customHeight="1">
      <c r="A204" s="29"/>
      <c r="B204" s="30"/>
      <c r="C204" s="30"/>
      <c r="D204" s="30"/>
      <c r="E204" s="31"/>
      <c r="F204" s="218"/>
      <c r="G204" s="218"/>
      <c r="H204" s="218"/>
      <c r="I204" s="218"/>
      <c r="J204" s="219"/>
      <c r="K204" s="73" t="s">
        <v>159</v>
      </c>
      <c r="L204" s="45"/>
      <c r="M204" s="46"/>
      <c r="N204" s="74" t="s">
        <v>160</v>
      </c>
      <c r="O204" s="45"/>
      <c r="P204" s="32">
        <f t="shared" si="123"/>
        <v>0</v>
      </c>
      <c r="Q204" s="32">
        <f t="shared" si="123"/>
        <v>4983054</v>
      </c>
      <c r="R204" s="79">
        <f t="shared" si="22"/>
        <v>4983054</v>
      </c>
      <c r="S204" s="49"/>
      <c r="T204" s="50"/>
      <c r="U204" s="30"/>
      <c r="V204" s="51"/>
      <c r="W204" s="51"/>
      <c r="X204" s="33"/>
      <c r="Y204" s="173">
        <f t="shared" si="124"/>
        <v>0</v>
      </c>
      <c r="Z204" s="173">
        <f t="shared" si="124"/>
        <v>4937195.01</v>
      </c>
      <c r="AA204" s="79">
        <f t="shared" si="125"/>
        <v>4937195.01</v>
      </c>
      <c r="AB204" s="154">
        <f t="shared" si="49"/>
        <v>0.99079701123046227</v>
      </c>
    </row>
    <row r="205" spans="1:28" ht="24" customHeight="1">
      <c r="A205" s="29"/>
      <c r="B205" s="30"/>
      <c r="C205" s="30"/>
      <c r="D205" s="30"/>
      <c r="E205" s="30"/>
      <c r="F205" s="52"/>
      <c r="G205" s="52"/>
      <c r="H205" s="44"/>
      <c r="I205" s="220"/>
      <c r="J205" s="221"/>
      <c r="K205" s="73" t="s">
        <v>193</v>
      </c>
      <c r="L205" s="54"/>
      <c r="M205" s="55"/>
      <c r="N205" s="74" t="s">
        <v>194</v>
      </c>
      <c r="O205" s="54"/>
      <c r="P205" s="57">
        <f t="shared" si="123"/>
        <v>0</v>
      </c>
      <c r="Q205" s="57">
        <f t="shared" si="123"/>
        <v>4983054</v>
      </c>
      <c r="R205" s="79">
        <f t="shared" si="22"/>
        <v>4983054</v>
      </c>
      <c r="S205" s="59"/>
      <c r="T205" s="60"/>
      <c r="U205" s="61"/>
      <c r="V205" s="62"/>
      <c r="W205" s="62"/>
      <c r="X205" s="33"/>
      <c r="Y205" s="174">
        <f t="shared" si="124"/>
        <v>0</v>
      </c>
      <c r="Z205" s="174">
        <f t="shared" si="124"/>
        <v>4937195.01</v>
      </c>
      <c r="AA205" s="79">
        <f t="shared" si="125"/>
        <v>4937195.01</v>
      </c>
      <c r="AB205" s="154">
        <f t="shared" si="49"/>
        <v>0.99079701123046227</v>
      </c>
    </row>
    <row r="206" spans="1:28" ht="27" customHeight="1">
      <c r="A206" s="29"/>
      <c r="B206" s="30"/>
      <c r="C206" s="30"/>
      <c r="D206" s="30"/>
      <c r="E206" s="30"/>
      <c r="F206" s="52"/>
      <c r="G206" s="52"/>
      <c r="H206" s="52"/>
      <c r="I206" s="52"/>
      <c r="J206" s="31"/>
      <c r="K206" s="78" t="s">
        <v>222</v>
      </c>
      <c r="L206" s="63"/>
      <c r="M206" s="64"/>
      <c r="N206" s="56" t="s">
        <v>223</v>
      </c>
      <c r="O206" s="63"/>
      <c r="P206" s="66">
        <f>P207+P208+P209</f>
        <v>0</v>
      </c>
      <c r="Q206" s="66">
        <f>Q207+Q208+Q209</f>
        <v>4983054</v>
      </c>
      <c r="R206" s="79">
        <f t="shared" si="22"/>
        <v>4983054</v>
      </c>
      <c r="S206" s="49"/>
      <c r="T206" s="50"/>
      <c r="U206" s="30"/>
      <c r="V206" s="51"/>
      <c r="W206" s="51"/>
      <c r="X206" s="33"/>
      <c r="Y206" s="166">
        <f>Y207+Y208+Y209</f>
        <v>0</v>
      </c>
      <c r="Z206" s="166">
        <f>Z207+Z208+Z209</f>
        <v>4937195.01</v>
      </c>
      <c r="AA206" s="79">
        <f t="shared" si="125"/>
        <v>4937195.01</v>
      </c>
      <c r="AB206" s="154">
        <f t="shared" si="49"/>
        <v>0.99079701123046227</v>
      </c>
    </row>
    <row r="207" spans="1:28" ht="29.45" customHeight="1">
      <c r="A207" s="29"/>
      <c r="B207" s="30"/>
      <c r="C207" s="30"/>
      <c r="D207" s="30"/>
      <c r="E207" s="30"/>
      <c r="F207" s="52"/>
      <c r="G207" s="44"/>
      <c r="H207" s="220"/>
      <c r="I207" s="220"/>
      <c r="J207" s="221"/>
      <c r="K207" s="78" t="s">
        <v>24</v>
      </c>
      <c r="L207" s="54"/>
      <c r="M207" s="55"/>
      <c r="N207" s="75"/>
      <c r="O207" s="54">
        <v>100</v>
      </c>
      <c r="P207" s="57">
        <v>0</v>
      </c>
      <c r="Q207" s="57">
        <f>3259993</f>
        <v>3259993</v>
      </c>
      <c r="R207" s="79">
        <f t="shared" si="22"/>
        <v>3259993</v>
      </c>
      <c r="S207" s="59"/>
      <c r="T207" s="60"/>
      <c r="U207" s="61"/>
      <c r="V207" s="62"/>
      <c r="W207" s="62"/>
      <c r="X207" s="33"/>
      <c r="Y207" s="174">
        <v>0</v>
      </c>
      <c r="Z207" s="174">
        <v>3259993</v>
      </c>
      <c r="AA207" s="79">
        <f t="shared" si="125"/>
        <v>3259993</v>
      </c>
      <c r="AB207" s="154">
        <f t="shared" si="49"/>
        <v>1</v>
      </c>
    </row>
    <row r="208" spans="1:28" ht="22.5">
      <c r="A208" s="29"/>
      <c r="B208" s="30"/>
      <c r="C208" s="30"/>
      <c r="D208" s="30"/>
      <c r="E208" s="30"/>
      <c r="F208" s="52"/>
      <c r="G208" s="52"/>
      <c r="H208" s="52"/>
      <c r="I208" s="52"/>
      <c r="J208" s="31"/>
      <c r="K208" s="53" t="s">
        <v>70</v>
      </c>
      <c r="L208" s="63"/>
      <c r="M208" s="64"/>
      <c r="N208" s="56"/>
      <c r="O208" s="54">
        <v>200</v>
      </c>
      <c r="P208" s="66">
        <v>0</v>
      </c>
      <c r="Q208" s="66">
        <v>1660181</v>
      </c>
      <c r="R208" s="79">
        <f t="shared" si="22"/>
        <v>1660181</v>
      </c>
      <c r="S208" s="49"/>
      <c r="T208" s="50"/>
      <c r="U208" s="30"/>
      <c r="V208" s="51"/>
      <c r="W208" s="51"/>
      <c r="X208" s="33"/>
      <c r="Y208" s="166">
        <v>0</v>
      </c>
      <c r="Z208" s="166">
        <v>1614322.01</v>
      </c>
      <c r="AA208" s="79">
        <f t="shared" si="125"/>
        <v>1614322.01</v>
      </c>
      <c r="AB208" s="154">
        <f t="shared" si="49"/>
        <v>0.9723771143025971</v>
      </c>
    </row>
    <row r="209" spans="1:28" ht="24.6" customHeight="1">
      <c r="A209" s="29"/>
      <c r="B209" s="30"/>
      <c r="C209" s="30"/>
      <c r="D209" s="30"/>
      <c r="E209" s="30"/>
      <c r="F209" s="52"/>
      <c r="G209" s="44"/>
      <c r="H209" s="220"/>
      <c r="I209" s="220"/>
      <c r="J209" s="221"/>
      <c r="K209" s="78" t="s">
        <v>32</v>
      </c>
      <c r="L209" s="54"/>
      <c r="M209" s="55"/>
      <c r="N209" s="75"/>
      <c r="O209" s="54">
        <v>800</v>
      </c>
      <c r="P209" s="57">
        <v>0</v>
      </c>
      <c r="Q209" s="57">
        <v>62880</v>
      </c>
      <c r="R209" s="79">
        <f t="shared" si="22"/>
        <v>62880</v>
      </c>
      <c r="S209" s="59"/>
      <c r="T209" s="60"/>
      <c r="U209" s="61"/>
      <c r="V209" s="62"/>
      <c r="W209" s="62"/>
      <c r="X209" s="33"/>
      <c r="Y209" s="174">
        <v>0</v>
      </c>
      <c r="Z209" s="174">
        <v>62880</v>
      </c>
      <c r="AA209" s="79">
        <f t="shared" si="125"/>
        <v>62880</v>
      </c>
      <c r="AB209" s="154">
        <f t="shared" si="49"/>
        <v>1</v>
      </c>
    </row>
    <row r="210" spans="1:28" ht="39.6" customHeight="1">
      <c r="A210" s="29"/>
      <c r="B210" s="30"/>
      <c r="C210" s="30"/>
      <c r="D210" s="31"/>
      <c r="E210" s="222">
        <v>104</v>
      </c>
      <c r="F210" s="222"/>
      <c r="G210" s="222"/>
      <c r="H210" s="222"/>
      <c r="I210" s="222"/>
      <c r="J210" s="223"/>
      <c r="K210" s="34" t="s">
        <v>224</v>
      </c>
      <c r="L210" s="35" t="s">
        <v>8</v>
      </c>
      <c r="M210" s="36" t="s">
        <v>225</v>
      </c>
      <c r="N210" s="37" t="s">
        <v>8</v>
      </c>
      <c r="O210" s="35" t="s">
        <v>8</v>
      </c>
      <c r="P210" s="38">
        <v>0</v>
      </c>
      <c r="Q210" s="38">
        <f>Q211</f>
        <v>17500</v>
      </c>
      <c r="R210" s="38">
        <f t="shared" ref="R210:R262" si="126">P210+Q210</f>
        <v>17500</v>
      </c>
      <c r="S210" s="40" t="s">
        <v>12</v>
      </c>
      <c r="T210" s="41" t="s">
        <v>27</v>
      </c>
      <c r="U210" s="42" t="s">
        <v>28</v>
      </c>
      <c r="V210" s="43">
        <v>2319</v>
      </c>
      <c r="W210" s="43"/>
      <c r="X210" s="33"/>
      <c r="Y210" s="172">
        <v>0</v>
      </c>
      <c r="Z210" s="172">
        <f>Z211</f>
        <v>17500</v>
      </c>
      <c r="AA210" s="38">
        <f t="shared" si="125"/>
        <v>17500</v>
      </c>
      <c r="AB210" s="154">
        <f t="shared" si="49"/>
        <v>1</v>
      </c>
    </row>
    <row r="211" spans="1:28" ht="30" customHeight="1">
      <c r="A211" s="29"/>
      <c r="B211" s="30"/>
      <c r="C211" s="30"/>
      <c r="D211" s="30"/>
      <c r="E211" s="31"/>
      <c r="F211" s="218"/>
      <c r="G211" s="218"/>
      <c r="H211" s="218"/>
      <c r="I211" s="218"/>
      <c r="J211" s="219"/>
      <c r="K211" s="76" t="s">
        <v>55</v>
      </c>
      <c r="L211" s="45"/>
      <c r="M211" s="46"/>
      <c r="N211" s="77" t="s">
        <v>56</v>
      </c>
      <c r="O211" s="45"/>
      <c r="P211" s="32"/>
      <c r="Q211" s="32">
        <f>Q212</f>
        <v>17500</v>
      </c>
      <c r="R211" s="79">
        <f t="shared" si="126"/>
        <v>17500</v>
      </c>
      <c r="S211" s="49"/>
      <c r="T211" s="50"/>
      <c r="U211" s="30"/>
      <c r="V211" s="51"/>
      <c r="W211" s="51"/>
      <c r="X211" s="33"/>
      <c r="Y211" s="173"/>
      <c r="Z211" s="173">
        <f>Z212</f>
        <v>17500</v>
      </c>
      <c r="AA211" s="79">
        <f t="shared" si="125"/>
        <v>17500</v>
      </c>
      <c r="AB211" s="154">
        <f t="shared" si="49"/>
        <v>1</v>
      </c>
    </row>
    <row r="212" spans="1:28" ht="33.6" customHeight="1">
      <c r="A212" s="29"/>
      <c r="B212" s="30"/>
      <c r="C212" s="30"/>
      <c r="D212" s="30"/>
      <c r="E212" s="31"/>
      <c r="F212" s="218"/>
      <c r="G212" s="218"/>
      <c r="H212" s="218"/>
      <c r="I212" s="218"/>
      <c r="J212" s="219"/>
      <c r="K212" s="73" t="s">
        <v>59</v>
      </c>
      <c r="L212" s="45"/>
      <c r="M212" s="46"/>
      <c r="N212" s="74" t="s">
        <v>60</v>
      </c>
      <c r="O212" s="45"/>
      <c r="P212" s="32"/>
      <c r="Q212" s="32">
        <f>Q213</f>
        <v>17500</v>
      </c>
      <c r="R212" s="79">
        <f t="shared" si="126"/>
        <v>17500</v>
      </c>
      <c r="S212" s="49"/>
      <c r="T212" s="50"/>
      <c r="U212" s="30"/>
      <c r="V212" s="51"/>
      <c r="W212" s="51"/>
      <c r="X212" s="33"/>
      <c r="Y212" s="173"/>
      <c r="Z212" s="173">
        <f>Z213</f>
        <v>17500</v>
      </c>
      <c r="AA212" s="79">
        <f t="shared" si="125"/>
        <v>17500</v>
      </c>
      <c r="AB212" s="154">
        <f t="shared" si="49"/>
        <v>1</v>
      </c>
    </row>
    <row r="213" spans="1:28" ht="24" customHeight="1">
      <c r="A213" s="29"/>
      <c r="B213" s="30"/>
      <c r="C213" s="30"/>
      <c r="D213" s="30"/>
      <c r="E213" s="30"/>
      <c r="F213" s="52"/>
      <c r="G213" s="52"/>
      <c r="H213" s="44"/>
      <c r="I213" s="220"/>
      <c r="J213" s="221"/>
      <c r="K213" s="82" t="s">
        <v>226</v>
      </c>
      <c r="L213" s="54"/>
      <c r="M213" s="55"/>
      <c r="N213" s="83" t="s">
        <v>227</v>
      </c>
      <c r="O213" s="54"/>
      <c r="P213" s="57"/>
      <c r="Q213" s="57">
        <f>Q214</f>
        <v>17500</v>
      </c>
      <c r="R213" s="79">
        <f t="shared" si="126"/>
        <v>17500</v>
      </c>
      <c r="S213" s="59"/>
      <c r="T213" s="60"/>
      <c r="U213" s="61"/>
      <c r="V213" s="62"/>
      <c r="W213" s="62"/>
      <c r="X213" s="33"/>
      <c r="Y213" s="174"/>
      <c r="Z213" s="174">
        <f>Z214</f>
        <v>17500</v>
      </c>
      <c r="AA213" s="79">
        <f t="shared" si="125"/>
        <v>17500</v>
      </c>
      <c r="AB213" s="154">
        <f t="shared" si="49"/>
        <v>1</v>
      </c>
    </row>
    <row r="214" spans="1:28" ht="27" customHeight="1">
      <c r="A214" s="29"/>
      <c r="B214" s="30"/>
      <c r="C214" s="30"/>
      <c r="D214" s="30"/>
      <c r="E214" s="30"/>
      <c r="F214" s="52"/>
      <c r="G214" s="52"/>
      <c r="H214" s="52"/>
      <c r="I214" s="52"/>
      <c r="J214" s="31"/>
      <c r="K214" s="53" t="s">
        <v>228</v>
      </c>
      <c r="L214" s="63"/>
      <c r="M214" s="64"/>
      <c r="N214" s="56" t="s">
        <v>229</v>
      </c>
      <c r="O214" s="63"/>
      <c r="P214" s="66"/>
      <c r="Q214" s="66">
        <f>Q215</f>
        <v>17500</v>
      </c>
      <c r="R214" s="79">
        <f t="shared" si="126"/>
        <v>17500</v>
      </c>
      <c r="S214" s="49"/>
      <c r="T214" s="50"/>
      <c r="U214" s="30"/>
      <c r="V214" s="51"/>
      <c r="W214" s="51"/>
      <c r="X214" s="33"/>
      <c r="Y214" s="166"/>
      <c r="Z214" s="166">
        <f>Z215</f>
        <v>17500</v>
      </c>
      <c r="AA214" s="79">
        <f t="shared" si="125"/>
        <v>17500</v>
      </c>
      <c r="AB214" s="154">
        <f t="shared" si="49"/>
        <v>1</v>
      </c>
    </row>
    <row r="215" spans="1:28" ht="29.45" customHeight="1">
      <c r="A215" s="29"/>
      <c r="B215" s="30"/>
      <c r="C215" s="30"/>
      <c r="D215" s="30"/>
      <c r="E215" s="30"/>
      <c r="F215" s="52"/>
      <c r="G215" s="44"/>
      <c r="H215" s="220"/>
      <c r="I215" s="220"/>
      <c r="J215" s="221"/>
      <c r="K215" s="53" t="s">
        <v>70</v>
      </c>
      <c r="L215" s="54"/>
      <c r="M215" s="55"/>
      <c r="N215" s="75"/>
      <c r="O215" s="54">
        <v>200</v>
      </c>
      <c r="P215" s="57"/>
      <c r="Q215" s="57">
        <v>17500</v>
      </c>
      <c r="R215" s="79">
        <f t="shared" si="126"/>
        <v>17500</v>
      </c>
      <c r="S215" s="59"/>
      <c r="T215" s="60"/>
      <c r="U215" s="61"/>
      <c r="V215" s="62"/>
      <c r="W215" s="62"/>
      <c r="X215" s="33"/>
      <c r="Y215" s="174"/>
      <c r="Z215" s="174">
        <v>17500</v>
      </c>
      <c r="AA215" s="79">
        <f t="shared" si="125"/>
        <v>17500</v>
      </c>
      <c r="AB215" s="154">
        <f t="shared" si="49"/>
        <v>1</v>
      </c>
    </row>
    <row r="216" spans="1:28" ht="39.6" customHeight="1">
      <c r="A216" s="29"/>
      <c r="B216" s="30"/>
      <c r="C216" s="30"/>
      <c r="D216" s="31"/>
      <c r="E216" s="222">
        <v>104</v>
      </c>
      <c r="F216" s="222"/>
      <c r="G216" s="222"/>
      <c r="H216" s="222"/>
      <c r="I216" s="222"/>
      <c r="J216" s="223"/>
      <c r="K216" s="34" t="s">
        <v>230</v>
      </c>
      <c r="L216" s="35" t="s">
        <v>8</v>
      </c>
      <c r="M216" s="36" t="s">
        <v>231</v>
      </c>
      <c r="N216" s="37" t="s">
        <v>8</v>
      </c>
      <c r="O216" s="35" t="s">
        <v>8</v>
      </c>
      <c r="P216" s="38">
        <v>0</v>
      </c>
      <c r="Q216" s="38">
        <f>Q217</f>
        <v>0</v>
      </c>
      <c r="R216" s="38">
        <f t="shared" si="126"/>
        <v>0</v>
      </c>
      <c r="S216" s="40" t="s">
        <v>12</v>
      </c>
      <c r="T216" s="41" t="s">
        <v>27</v>
      </c>
      <c r="U216" s="42" t="s">
        <v>28</v>
      </c>
      <c r="V216" s="43">
        <v>2319</v>
      </c>
      <c r="W216" s="43"/>
      <c r="X216" s="33"/>
      <c r="Y216" s="172">
        <v>0</v>
      </c>
      <c r="Z216" s="172">
        <f>Z217</f>
        <v>0</v>
      </c>
      <c r="AA216" s="38">
        <f t="shared" si="125"/>
        <v>0</v>
      </c>
      <c r="AB216" s="154" t="e">
        <f t="shared" ref="AB216:AB264" si="127">AA216/R216</f>
        <v>#DIV/0!</v>
      </c>
    </row>
    <row r="217" spans="1:28" ht="30" customHeight="1">
      <c r="A217" s="29"/>
      <c r="B217" s="30"/>
      <c r="C217" s="30"/>
      <c r="D217" s="30"/>
      <c r="E217" s="31"/>
      <c r="F217" s="218"/>
      <c r="G217" s="218"/>
      <c r="H217" s="218"/>
      <c r="I217" s="218"/>
      <c r="J217" s="219"/>
      <c r="K217" s="76" t="s">
        <v>55</v>
      </c>
      <c r="L217" s="45"/>
      <c r="M217" s="46"/>
      <c r="N217" s="77" t="s">
        <v>56</v>
      </c>
      <c r="O217" s="45"/>
      <c r="P217" s="32"/>
      <c r="Q217" s="32">
        <f>Q218</f>
        <v>0</v>
      </c>
      <c r="R217" s="79">
        <f t="shared" si="126"/>
        <v>0</v>
      </c>
      <c r="S217" s="49"/>
      <c r="T217" s="50"/>
      <c r="U217" s="30"/>
      <c r="V217" s="51"/>
      <c r="W217" s="51"/>
      <c r="X217" s="33"/>
      <c r="Y217" s="173"/>
      <c r="Z217" s="173">
        <f>Z218</f>
        <v>0</v>
      </c>
      <c r="AA217" s="79">
        <f t="shared" si="125"/>
        <v>0</v>
      </c>
      <c r="AB217" s="154" t="e">
        <f t="shared" si="127"/>
        <v>#DIV/0!</v>
      </c>
    </row>
    <row r="218" spans="1:28" ht="33.6" customHeight="1">
      <c r="A218" s="29"/>
      <c r="B218" s="30"/>
      <c r="C218" s="30"/>
      <c r="D218" s="30"/>
      <c r="E218" s="31"/>
      <c r="F218" s="218"/>
      <c r="G218" s="218"/>
      <c r="H218" s="218"/>
      <c r="I218" s="218"/>
      <c r="J218" s="219"/>
      <c r="K218" s="73" t="s">
        <v>59</v>
      </c>
      <c r="L218" s="45"/>
      <c r="M218" s="46"/>
      <c r="N218" s="74" t="s">
        <v>60</v>
      </c>
      <c r="O218" s="45"/>
      <c r="P218" s="32"/>
      <c r="Q218" s="32">
        <f>Q219</f>
        <v>0</v>
      </c>
      <c r="R218" s="79">
        <f t="shared" si="126"/>
        <v>0</v>
      </c>
      <c r="S218" s="49"/>
      <c r="T218" s="50"/>
      <c r="U218" s="30"/>
      <c r="V218" s="51"/>
      <c r="W218" s="51"/>
      <c r="X218" s="33"/>
      <c r="Y218" s="173"/>
      <c r="Z218" s="173">
        <f>Z219</f>
        <v>0</v>
      </c>
      <c r="AA218" s="79">
        <f t="shared" si="125"/>
        <v>0</v>
      </c>
      <c r="AB218" s="154" t="e">
        <f t="shared" si="127"/>
        <v>#DIV/0!</v>
      </c>
    </row>
    <row r="219" spans="1:28" ht="24" customHeight="1">
      <c r="A219" s="29"/>
      <c r="B219" s="30"/>
      <c r="C219" s="30"/>
      <c r="D219" s="30"/>
      <c r="E219" s="30"/>
      <c r="F219" s="52"/>
      <c r="G219" s="52"/>
      <c r="H219" s="44"/>
      <c r="I219" s="220"/>
      <c r="J219" s="221"/>
      <c r="K219" s="73" t="s">
        <v>62</v>
      </c>
      <c r="L219" s="54" t="s">
        <v>8</v>
      </c>
      <c r="M219" s="55" t="s">
        <v>8</v>
      </c>
      <c r="N219" s="74" t="s">
        <v>63</v>
      </c>
      <c r="O219" s="54"/>
      <c r="P219" s="57"/>
      <c r="Q219" s="57">
        <f>Q220</f>
        <v>0</v>
      </c>
      <c r="R219" s="79">
        <f t="shared" si="126"/>
        <v>0</v>
      </c>
      <c r="S219" s="59"/>
      <c r="T219" s="60"/>
      <c r="U219" s="61"/>
      <c r="V219" s="62"/>
      <c r="W219" s="62"/>
      <c r="X219" s="33"/>
      <c r="Y219" s="174"/>
      <c r="Z219" s="174">
        <f>Z220</f>
        <v>0</v>
      </c>
      <c r="AA219" s="79">
        <f t="shared" si="125"/>
        <v>0</v>
      </c>
      <c r="AB219" s="154" t="e">
        <f t="shared" si="127"/>
        <v>#DIV/0!</v>
      </c>
    </row>
    <row r="220" spans="1:28" ht="27" customHeight="1">
      <c r="A220" s="29"/>
      <c r="B220" s="30"/>
      <c r="C220" s="30"/>
      <c r="D220" s="30"/>
      <c r="E220" s="30"/>
      <c r="F220" s="52"/>
      <c r="G220" s="52"/>
      <c r="H220" s="52"/>
      <c r="I220" s="52"/>
      <c r="J220" s="31"/>
      <c r="K220" s="53" t="s">
        <v>65</v>
      </c>
      <c r="L220" s="54"/>
      <c r="M220" s="55"/>
      <c r="N220" s="56" t="s">
        <v>66</v>
      </c>
      <c r="O220" s="63"/>
      <c r="P220" s="66"/>
      <c r="Q220" s="66">
        <f>Q221</f>
        <v>0</v>
      </c>
      <c r="R220" s="79">
        <f t="shared" si="126"/>
        <v>0</v>
      </c>
      <c r="S220" s="49"/>
      <c r="T220" s="50"/>
      <c r="U220" s="30"/>
      <c r="V220" s="51"/>
      <c r="W220" s="51"/>
      <c r="X220" s="33"/>
      <c r="Y220" s="166"/>
      <c r="Z220" s="166">
        <f>Z221</f>
        <v>0</v>
      </c>
      <c r="AA220" s="79">
        <f t="shared" si="125"/>
        <v>0</v>
      </c>
      <c r="AB220" s="154" t="e">
        <f t="shared" si="127"/>
        <v>#DIV/0!</v>
      </c>
    </row>
    <row r="221" spans="1:28" ht="29.45" customHeight="1">
      <c r="A221" s="29"/>
      <c r="B221" s="30"/>
      <c r="C221" s="30"/>
      <c r="D221" s="30"/>
      <c r="E221" s="30"/>
      <c r="F221" s="52"/>
      <c r="G221" s="44"/>
      <c r="H221" s="220"/>
      <c r="I221" s="220"/>
      <c r="J221" s="221"/>
      <c r="K221" s="53" t="s">
        <v>70</v>
      </c>
      <c r="L221" s="54"/>
      <c r="M221" s="55"/>
      <c r="N221" s="75"/>
      <c r="O221" s="54">
        <v>200</v>
      </c>
      <c r="P221" s="57"/>
      <c r="Q221" s="57">
        <v>0</v>
      </c>
      <c r="R221" s="79">
        <f t="shared" si="126"/>
        <v>0</v>
      </c>
      <c r="S221" s="59"/>
      <c r="T221" s="60"/>
      <c r="U221" s="61"/>
      <c r="V221" s="62"/>
      <c r="W221" s="62"/>
      <c r="X221" s="33"/>
      <c r="Y221" s="174"/>
      <c r="Z221" s="174">
        <v>0</v>
      </c>
      <c r="AA221" s="79">
        <f t="shared" si="125"/>
        <v>0</v>
      </c>
      <c r="AB221" s="154" t="e">
        <f t="shared" si="127"/>
        <v>#DIV/0!</v>
      </c>
    </row>
    <row r="222" spans="1:28" ht="39.6" customHeight="1">
      <c r="A222" s="29"/>
      <c r="B222" s="30"/>
      <c r="C222" s="30"/>
      <c r="D222" s="31"/>
      <c r="E222" s="222">
        <v>104</v>
      </c>
      <c r="F222" s="222"/>
      <c r="G222" s="222"/>
      <c r="H222" s="222"/>
      <c r="I222" s="222"/>
      <c r="J222" s="223"/>
      <c r="K222" s="34" t="s">
        <v>232</v>
      </c>
      <c r="L222" s="35" t="s">
        <v>8</v>
      </c>
      <c r="M222" s="36" t="s">
        <v>233</v>
      </c>
      <c r="N222" s="37" t="s">
        <v>8</v>
      </c>
      <c r="O222" s="35" t="s">
        <v>8</v>
      </c>
      <c r="P222" s="38">
        <f t="shared" ref="P222:Y224" si="128">P223</f>
        <v>0</v>
      </c>
      <c r="Q222" s="38">
        <f>Q223+Q228</f>
        <v>1814000</v>
      </c>
      <c r="R222" s="38">
        <f t="shared" si="126"/>
        <v>1814000</v>
      </c>
      <c r="S222" s="38">
        <f t="shared" si="128"/>
        <v>0</v>
      </c>
      <c r="T222" s="38">
        <f t="shared" ref="T222" si="129">T223+T228</f>
        <v>0</v>
      </c>
      <c r="U222" s="38">
        <f t="shared" ref="U222" si="130">S222+T222</f>
        <v>0</v>
      </c>
      <c r="V222" s="38">
        <f t="shared" si="128"/>
        <v>0</v>
      </c>
      <c r="W222" s="38">
        <f t="shared" ref="W222" si="131">W223+W228</f>
        <v>0</v>
      </c>
      <c r="X222" s="38">
        <f t="shared" ref="X222" si="132">V222+W222</f>
        <v>0</v>
      </c>
      <c r="Y222" s="38">
        <f t="shared" si="128"/>
        <v>0</v>
      </c>
      <c r="Z222" s="38">
        <f t="shared" ref="Z222" si="133">Z223+Z228</f>
        <v>1814000</v>
      </c>
      <c r="AA222" s="38">
        <f t="shared" si="125"/>
        <v>1814000</v>
      </c>
      <c r="AB222" s="154">
        <f t="shared" si="127"/>
        <v>1</v>
      </c>
    </row>
    <row r="223" spans="1:28" ht="55.9" customHeight="1">
      <c r="A223" s="29"/>
      <c r="B223" s="30"/>
      <c r="C223" s="30"/>
      <c r="D223" s="30"/>
      <c r="E223" s="31"/>
      <c r="F223" s="218"/>
      <c r="G223" s="218"/>
      <c r="H223" s="218"/>
      <c r="I223" s="218"/>
      <c r="J223" s="219"/>
      <c r="K223" s="76" t="s">
        <v>55</v>
      </c>
      <c r="L223" s="45"/>
      <c r="M223" s="46"/>
      <c r="N223" s="77" t="s">
        <v>56</v>
      </c>
      <c r="O223" s="45"/>
      <c r="P223" s="32">
        <f t="shared" si="128"/>
        <v>0</v>
      </c>
      <c r="Q223" s="32">
        <f t="shared" si="128"/>
        <v>1782000</v>
      </c>
      <c r="R223" s="79">
        <f t="shared" si="126"/>
        <v>1782000</v>
      </c>
      <c r="S223" s="49"/>
      <c r="T223" s="50"/>
      <c r="U223" s="30"/>
      <c r="V223" s="51"/>
      <c r="W223" s="51"/>
      <c r="X223" s="33"/>
      <c r="Y223" s="173">
        <f t="shared" ref="Y223:Z224" si="134">Y224</f>
        <v>0</v>
      </c>
      <c r="Z223" s="173">
        <f t="shared" si="134"/>
        <v>1782000</v>
      </c>
      <c r="AA223" s="79">
        <f t="shared" si="125"/>
        <v>1782000</v>
      </c>
      <c r="AB223" s="154">
        <f t="shared" si="127"/>
        <v>1</v>
      </c>
    </row>
    <row r="224" spans="1:28" ht="33.6" customHeight="1">
      <c r="A224" s="29"/>
      <c r="B224" s="30"/>
      <c r="C224" s="30"/>
      <c r="D224" s="30"/>
      <c r="E224" s="31"/>
      <c r="F224" s="218"/>
      <c r="G224" s="218"/>
      <c r="H224" s="218"/>
      <c r="I224" s="218"/>
      <c r="J224" s="219"/>
      <c r="K224" s="82" t="s">
        <v>59</v>
      </c>
      <c r="L224" s="119"/>
      <c r="M224" s="86"/>
      <c r="N224" s="83" t="s">
        <v>60</v>
      </c>
      <c r="O224" s="45"/>
      <c r="P224" s="32">
        <f t="shared" si="128"/>
        <v>0</v>
      </c>
      <c r="Q224" s="32">
        <f t="shared" si="128"/>
        <v>1782000</v>
      </c>
      <c r="R224" s="79">
        <f t="shared" si="126"/>
        <v>1782000</v>
      </c>
      <c r="S224" s="49"/>
      <c r="T224" s="50"/>
      <c r="U224" s="30"/>
      <c r="V224" s="51"/>
      <c r="W224" s="51"/>
      <c r="X224" s="33"/>
      <c r="Y224" s="173">
        <f t="shared" si="134"/>
        <v>0</v>
      </c>
      <c r="Z224" s="173">
        <f t="shared" si="134"/>
        <v>1782000</v>
      </c>
      <c r="AA224" s="79">
        <f t="shared" si="125"/>
        <v>1782000</v>
      </c>
      <c r="AB224" s="154">
        <f t="shared" si="127"/>
        <v>1</v>
      </c>
    </row>
    <row r="225" spans="1:28" ht="24" customHeight="1">
      <c r="A225" s="29"/>
      <c r="B225" s="30"/>
      <c r="C225" s="30"/>
      <c r="D225" s="30"/>
      <c r="E225" s="30"/>
      <c r="F225" s="52"/>
      <c r="G225" s="52"/>
      <c r="H225" s="44"/>
      <c r="I225" s="220"/>
      <c r="J225" s="221"/>
      <c r="K225" s="82" t="s">
        <v>234</v>
      </c>
      <c r="L225" s="125"/>
      <c r="M225" s="126"/>
      <c r="N225" s="83" t="s">
        <v>235</v>
      </c>
      <c r="O225" s="54"/>
      <c r="P225" s="57">
        <f>P226</f>
        <v>0</v>
      </c>
      <c r="Q225" s="57">
        <f>Q226</f>
        <v>1782000</v>
      </c>
      <c r="R225" s="79">
        <f t="shared" si="126"/>
        <v>1782000</v>
      </c>
      <c r="S225" s="59"/>
      <c r="T225" s="60"/>
      <c r="U225" s="61"/>
      <c r="V225" s="62"/>
      <c r="W225" s="62"/>
      <c r="X225" s="33"/>
      <c r="Y225" s="174">
        <f>Y226</f>
        <v>0</v>
      </c>
      <c r="Z225" s="174">
        <f>Z226</f>
        <v>1782000</v>
      </c>
      <c r="AA225" s="79">
        <f t="shared" si="125"/>
        <v>1782000</v>
      </c>
      <c r="AB225" s="154">
        <f t="shared" si="127"/>
        <v>1</v>
      </c>
    </row>
    <row r="226" spans="1:28" ht="27" customHeight="1">
      <c r="A226" s="29"/>
      <c r="B226" s="30"/>
      <c r="C226" s="30"/>
      <c r="D226" s="30"/>
      <c r="E226" s="30"/>
      <c r="F226" s="52"/>
      <c r="G226" s="52"/>
      <c r="H226" s="52"/>
      <c r="I226" s="52"/>
      <c r="J226" s="31"/>
      <c r="K226" s="53" t="s">
        <v>236</v>
      </c>
      <c r="L226" s="63"/>
      <c r="M226" s="64"/>
      <c r="N226" s="56" t="s">
        <v>237</v>
      </c>
      <c r="O226" s="63"/>
      <c r="P226" s="66">
        <f>P227</f>
        <v>0</v>
      </c>
      <c r="Q226" s="66">
        <f>Q227</f>
        <v>1782000</v>
      </c>
      <c r="R226" s="79">
        <f t="shared" si="126"/>
        <v>1782000</v>
      </c>
      <c r="S226" s="49"/>
      <c r="T226" s="50"/>
      <c r="U226" s="30"/>
      <c r="V226" s="51"/>
      <c r="W226" s="51"/>
      <c r="X226" s="33"/>
      <c r="Y226" s="166">
        <f>Y227</f>
        <v>0</v>
      </c>
      <c r="Z226" s="166">
        <f>Z227</f>
        <v>1782000</v>
      </c>
      <c r="AA226" s="79">
        <f t="shared" si="125"/>
        <v>1782000</v>
      </c>
      <c r="AB226" s="154">
        <f t="shared" si="127"/>
        <v>1</v>
      </c>
    </row>
    <row r="227" spans="1:28" ht="29.45" customHeight="1">
      <c r="A227" s="29"/>
      <c r="B227" s="30"/>
      <c r="C227" s="30"/>
      <c r="D227" s="30"/>
      <c r="E227" s="30"/>
      <c r="F227" s="52"/>
      <c r="G227" s="44"/>
      <c r="H227" s="220"/>
      <c r="I227" s="220"/>
      <c r="J227" s="221"/>
      <c r="K227" s="53" t="s">
        <v>37</v>
      </c>
      <c r="L227" s="54"/>
      <c r="M227" s="55"/>
      <c r="N227" s="75"/>
      <c r="O227" s="54">
        <v>500</v>
      </c>
      <c r="P227" s="57">
        <v>0</v>
      </c>
      <c r="Q227" s="57">
        <f>1002000+780000</f>
        <v>1782000</v>
      </c>
      <c r="R227" s="79">
        <f t="shared" si="126"/>
        <v>1782000</v>
      </c>
      <c r="S227" s="59"/>
      <c r="T227" s="60"/>
      <c r="U227" s="61"/>
      <c r="V227" s="62"/>
      <c r="W227" s="62"/>
      <c r="X227" s="33"/>
      <c r="Y227" s="174">
        <v>0</v>
      </c>
      <c r="Z227" s="174">
        <v>1782000</v>
      </c>
      <c r="AA227" s="79">
        <f t="shared" si="125"/>
        <v>1782000</v>
      </c>
      <c r="AB227" s="154">
        <f t="shared" si="127"/>
        <v>1</v>
      </c>
    </row>
    <row r="228" spans="1:28" ht="55.9" customHeight="1">
      <c r="A228" s="29"/>
      <c r="B228" s="30"/>
      <c r="C228" s="30"/>
      <c r="D228" s="30"/>
      <c r="E228" s="31"/>
      <c r="F228" s="218"/>
      <c r="G228" s="218"/>
      <c r="H228" s="218"/>
      <c r="I228" s="218"/>
      <c r="J228" s="219"/>
      <c r="K228" s="165" t="s">
        <v>20</v>
      </c>
      <c r="L228" s="45" t="s">
        <v>8</v>
      </c>
      <c r="M228" s="46" t="s">
        <v>8</v>
      </c>
      <c r="N228" s="47" t="s">
        <v>21</v>
      </c>
      <c r="O228" s="45" t="s">
        <v>8</v>
      </c>
      <c r="P228" s="32">
        <f t="shared" ref="P228:Q229" si="135">P229</f>
        <v>0</v>
      </c>
      <c r="Q228" s="32">
        <f t="shared" si="135"/>
        <v>32000</v>
      </c>
      <c r="R228" s="79">
        <f t="shared" ref="R228:R230" si="136">P228+Q228</f>
        <v>32000</v>
      </c>
      <c r="S228" s="49"/>
      <c r="T228" s="50"/>
      <c r="U228" s="30"/>
      <c r="V228" s="51"/>
      <c r="W228" s="51"/>
      <c r="X228" s="33"/>
      <c r="Y228" s="173">
        <f t="shared" ref="Y228:Z229" si="137">Y229</f>
        <v>0</v>
      </c>
      <c r="Z228" s="173">
        <f t="shared" si="137"/>
        <v>32000</v>
      </c>
      <c r="AA228" s="79">
        <f t="shared" ref="AA228:AA230" si="138">Y228+Z228</f>
        <v>32000</v>
      </c>
      <c r="AB228" s="154">
        <f t="shared" ref="AB228:AB230" si="139">AA228/R228</f>
        <v>1</v>
      </c>
    </row>
    <row r="229" spans="1:28" ht="33.6" customHeight="1">
      <c r="A229" s="29"/>
      <c r="B229" s="30"/>
      <c r="C229" s="30"/>
      <c r="D229" s="30"/>
      <c r="E229" s="31"/>
      <c r="F229" s="218"/>
      <c r="G229" s="218"/>
      <c r="H229" s="218"/>
      <c r="I229" s="218"/>
      <c r="J229" s="219"/>
      <c r="K229" s="53" t="s">
        <v>48</v>
      </c>
      <c r="L229" s="54" t="s">
        <v>8</v>
      </c>
      <c r="M229" s="55" t="s">
        <v>8</v>
      </c>
      <c r="N229" s="56" t="s">
        <v>49</v>
      </c>
      <c r="O229" s="54" t="s">
        <v>8</v>
      </c>
      <c r="P229" s="32">
        <f t="shared" si="135"/>
        <v>0</v>
      </c>
      <c r="Q229" s="32">
        <f t="shared" si="135"/>
        <v>32000</v>
      </c>
      <c r="R229" s="79">
        <f t="shared" si="136"/>
        <v>32000</v>
      </c>
      <c r="S229" s="49"/>
      <c r="T229" s="50"/>
      <c r="U229" s="30"/>
      <c r="V229" s="51"/>
      <c r="W229" s="51"/>
      <c r="X229" s="33"/>
      <c r="Y229" s="173">
        <f t="shared" si="137"/>
        <v>0</v>
      </c>
      <c r="Z229" s="173">
        <f t="shared" si="137"/>
        <v>32000</v>
      </c>
      <c r="AA229" s="79">
        <f t="shared" si="138"/>
        <v>32000</v>
      </c>
      <c r="AB229" s="154">
        <f t="shared" si="139"/>
        <v>1</v>
      </c>
    </row>
    <row r="230" spans="1:28" ht="24" customHeight="1">
      <c r="A230" s="29"/>
      <c r="B230" s="30"/>
      <c r="C230" s="30"/>
      <c r="D230" s="30"/>
      <c r="E230" s="30"/>
      <c r="F230" s="156"/>
      <c r="G230" s="156"/>
      <c r="H230" s="157"/>
      <c r="I230" s="220"/>
      <c r="J230" s="221"/>
      <c r="K230" s="53" t="s">
        <v>70</v>
      </c>
      <c r="L230" s="63" t="s">
        <v>8</v>
      </c>
      <c r="M230" s="64" t="s">
        <v>8</v>
      </c>
      <c r="N230" s="65" t="s">
        <v>8</v>
      </c>
      <c r="O230" s="63">
        <v>200</v>
      </c>
      <c r="P230" s="57">
        <f>P231</f>
        <v>0</v>
      </c>
      <c r="Q230" s="57">
        <v>32000</v>
      </c>
      <c r="R230" s="79">
        <f t="shared" si="136"/>
        <v>32000</v>
      </c>
      <c r="S230" s="59"/>
      <c r="T230" s="60"/>
      <c r="U230" s="158"/>
      <c r="V230" s="62"/>
      <c r="W230" s="62"/>
      <c r="X230" s="33"/>
      <c r="Y230" s="174">
        <f>Y231</f>
        <v>0</v>
      </c>
      <c r="Z230" s="174">
        <v>32000</v>
      </c>
      <c r="AA230" s="79">
        <f t="shared" si="138"/>
        <v>32000</v>
      </c>
      <c r="AB230" s="154">
        <f t="shared" si="139"/>
        <v>1</v>
      </c>
    </row>
    <row r="231" spans="1:28" ht="39.6" customHeight="1">
      <c r="A231" s="29"/>
      <c r="B231" s="30"/>
      <c r="C231" s="30"/>
      <c r="D231" s="31"/>
      <c r="E231" s="223">
        <v>104</v>
      </c>
      <c r="F231" s="227"/>
      <c r="G231" s="227"/>
      <c r="H231" s="227"/>
      <c r="I231" s="227"/>
      <c r="J231" s="228"/>
      <c r="K231" s="34" t="s">
        <v>238</v>
      </c>
      <c r="L231" s="35" t="s">
        <v>8</v>
      </c>
      <c r="M231" s="36" t="s">
        <v>239</v>
      </c>
      <c r="N231" s="37" t="s">
        <v>8</v>
      </c>
      <c r="O231" s="35" t="s">
        <v>8</v>
      </c>
      <c r="P231" s="38">
        <f t="shared" ref="P231:Q234" si="140">P232</f>
        <v>0</v>
      </c>
      <c r="Q231" s="38">
        <f t="shared" si="140"/>
        <v>631854</v>
      </c>
      <c r="R231" s="38">
        <f t="shared" si="126"/>
        <v>631854</v>
      </c>
      <c r="S231" s="40" t="s">
        <v>12</v>
      </c>
      <c r="T231" s="41" t="s">
        <v>27</v>
      </c>
      <c r="U231" s="159" t="s">
        <v>28</v>
      </c>
      <c r="V231" s="43">
        <v>2319</v>
      </c>
      <c r="W231" s="43"/>
      <c r="X231" s="33"/>
      <c r="Y231" s="172">
        <f t="shared" ref="Y231:Z234" si="141">Y232</f>
        <v>0</v>
      </c>
      <c r="Z231" s="172">
        <f t="shared" si="141"/>
        <v>631854.22</v>
      </c>
      <c r="AA231" s="38">
        <f t="shared" si="125"/>
        <v>631854.22</v>
      </c>
      <c r="AB231" s="154">
        <f t="shared" si="127"/>
        <v>1.0000003481817001</v>
      </c>
    </row>
    <row r="232" spans="1:28" ht="28.15" customHeight="1">
      <c r="A232" s="29"/>
      <c r="B232" s="30"/>
      <c r="C232" s="30"/>
      <c r="D232" s="30"/>
      <c r="E232" s="31"/>
      <c r="F232" s="219"/>
      <c r="G232" s="229"/>
      <c r="H232" s="229"/>
      <c r="I232" s="229"/>
      <c r="J232" s="230"/>
      <c r="K232" s="76" t="s">
        <v>55</v>
      </c>
      <c r="L232" s="45"/>
      <c r="M232" s="46"/>
      <c r="N232" s="77" t="s">
        <v>56</v>
      </c>
      <c r="O232" s="45"/>
      <c r="P232" s="32">
        <f t="shared" si="140"/>
        <v>0</v>
      </c>
      <c r="Q232" s="32">
        <f t="shared" si="140"/>
        <v>631854</v>
      </c>
      <c r="R232" s="79">
        <f t="shared" si="126"/>
        <v>631854</v>
      </c>
      <c r="S232" s="49"/>
      <c r="T232" s="50"/>
      <c r="U232" s="30"/>
      <c r="V232" s="51"/>
      <c r="W232" s="51"/>
      <c r="X232" s="33"/>
      <c r="Y232" s="173">
        <f t="shared" si="141"/>
        <v>0</v>
      </c>
      <c r="Z232" s="173">
        <f t="shared" si="141"/>
        <v>631854.22</v>
      </c>
      <c r="AA232" s="79">
        <f t="shared" si="125"/>
        <v>631854.22</v>
      </c>
      <c r="AB232" s="154">
        <f t="shared" si="127"/>
        <v>1.0000003481817001</v>
      </c>
    </row>
    <row r="233" spans="1:28" ht="33.6" customHeight="1">
      <c r="A233" s="29"/>
      <c r="B233" s="30"/>
      <c r="C233" s="30"/>
      <c r="D233" s="30"/>
      <c r="E233" s="31"/>
      <c r="F233" s="219"/>
      <c r="G233" s="229"/>
      <c r="H233" s="229"/>
      <c r="I233" s="229"/>
      <c r="J233" s="230"/>
      <c r="K233" s="73" t="s">
        <v>59</v>
      </c>
      <c r="L233" s="45"/>
      <c r="M233" s="46"/>
      <c r="N233" s="74" t="s">
        <v>60</v>
      </c>
      <c r="O233" s="45"/>
      <c r="P233" s="32">
        <f t="shared" si="140"/>
        <v>0</v>
      </c>
      <c r="Q233" s="32">
        <f t="shared" si="140"/>
        <v>631854</v>
      </c>
      <c r="R233" s="79">
        <f t="shared" si="126"/>
        <v>631854</v>
      </c>
      <c r="S233" s="49"/>
      <c r="T233" s="50"/>
      <c r="U233" s="30"/>
      <c r="V233" s="51"/>
      <c r="W233" s="51"/>
      <c r="X233" s="33"/>
      <c r="Y233" s="173">
        <f t="shared" si="141"/>
        <v>0</v>
      </c>
      <c r="Z233" s="173">
        <f t="shared" si="141"/>
        <v>631854.22</v>
      </c>
      <c r="AA233" s="79">
        <f t="shared" si="125"/>
        <v>631854.22</v>
      </c>
      <c r="AB233" s="154">
        <f t="shared" si="127"/>
        <v>1.0000003481817001</v>
      </c>
    </row>
    <row r="234" spans="1:28" ht="24" customHeight="1">
      <c r="A234" s="29"/>
      <c r="B234" s="30"/>
      <c r="C234" s="30"/>
      <c r="D234" s="30"/>
      <c r="E234" s="30"/>
      <c r="F234" s="52"/>
      <c r="G234" s="52"/>
      <c r="H234" s="44"/>
      <c r="I234" s="220"/>
      <c r="J234" s="221"/>
      <c r="K234" s="73" t="s">
        <v>240</v>
      </c>
      <c r="L234" s="54"/>
      <c r="M234" s="55"/>
      <c r="N234" s="74" t="s">
        <v>241</v>
      </c>
      <c r="O234" s="54"/>
      <c r="P234" s="57">
        <f t="shared" si="140"/>
        <v>0</v>
      </c>
      <c r="Q234" s="57">
        <f>Q235+Q238</f>
        <v>631854</v>
      </c>
      <c r="R234" s="79">
        <f t="shared" si="126"/>
        <v>631854</v>
      </c>
      <c r="S234" s="59"/>
      <c r="T234" s="60"/>
      <c r="U234" s="61"/>
      <c r="V234" s="62"/>
      <c r="W234" s="62"/>
      <c r="X234" s="33"/>
      <c r="Y234" s="174">
        <f t="shared" si="141"/>
        <v>0</v>
      </c>
      <c r="Z234" s="174">
        <f>Z235+Z238</f>
        <v>631854.22</v>
      </c>
      <c r="AA234" s="79">
        <f t="shared" si="125"/>
        <v>631854.22</v>
      </c>
      <c r="AB234" s="154">
        <f t="shared" si="127"/>
        <v>1.0000003481817001</v>
      </c>
    </row>
    <row r="235" spans="1:28" ht="27" customHeight="1">
      <c r="A235" s="29"/>
      <c r="B235" s="30"/>
      <c r="C235" s="30"/>
      <c r="D235" s="30"/>
      <c r="E235" s="30"/>
      <c r="F235" s="52"/>
      <c r="G235" s="52"/>
      <c r="H235" s="52"/>
      <c r="I235" s="52"/>
      <c r="J235" s="31"/>
      <c r="K235" s="53" t="s">
        <v>242</v>
      </c>
      <c r="L235" s="63"/>
      <c r="M235" s="64"/>
      <c r="N235" s="56" t="s">
        <v>243</v>
      </c>
      <c r="O235" s="63"/>
      <c r="P235" s="66">
        <f>P236+P237</f>
        <v>0</v>
      </c>
      <c r="Q235" s="66">
        <f>Q236+Q237</f>
        <v>602636</v>
      </c>
      <c r="R235" s="79">
        <f t="shared" si="126"/>
        <v>602636</v>
      </c>
      <c r="S235" s="49"/>
      <c r="T235" s="50"/>
      <c r="U235" s="30"/>
      <c r="V235" s="51"/>
      <c r="W235" s="51"/>
      <c r="X235" s="33"/>
      <c r="Y235" s="166">
        <f>Y236+Y237</f>
        <v>0</v>
      </c>
      <c r="Z235" s="166">
        <f>Z236+Z237</f>
        <v>602636.47</v>
      </c>
      <c r="AA235" s="79">
        <f t="shared" si="125"/>
        <v>602636.47</v>
      </c>
      <c r="AB235" s="154">
        <f t="shared" si="127"/>
        <v>1.0000007799069421</v>
      </c>
    </row>
    <row r="236" spans="1:28" ht="29.45" customHeight="1">
      <c r="A236" s="29"/>
      <c r="B236" s="30"/>
      <c r="C236" s="30"/>
      <c r="D236" s="30"/>
      <c r="E236" s="30"/>
      <c r="F236" s="52"/>
      <c r="G236" s="44"/>
      <c r="H236" s="220"/>
      <c r="I236" s="220"/>
      <c r="J236" s="221"/>
      <c r="K236" s="53" t="s">
        <v>70</v>
      </c>
      <c r="L236" s="54"/>
      <c r="M236" s="55"/>
      <c r="N236" s="75"/>
      <c r="O236" s="54">
        <v>200</v>
      </c>
      <c r="P236" s="57">
        <v>0</v>
      </c>
      <c r="Q236" s="57">
        <v>567040</v>
      </c>
      <c r="R236" s="79">
        <f t="shared" si="126"/>
        <v>567040</v>
      </c>
      <c r="S236" s="59"/>
      <c r="T236" s="60"/>
      <c r="U236" s="61"/>
      <c r="V236" s="62"/>
      <c r="W236" s="62"/>
      <c r="X236" s="33"/>
      <c r="Y236" s="174">
        <v>0</v>
      </c>
      <c r="Z236" s="174">
        <v>567040.47</v>
      </c>
      <c r="AA236" s="79">
        <f t="shared" si="125"/>
        <v>567040.47</v>
      </c>
      <c r="AB236" s="154">
        <f t="shared" si="127"/>
        <v>1.0000008288656885</v>
      </c>
    </row>
    <row r="237" spans="1:28" ht="29.45" customHeight="1">
      <c r="A237" s="29"/>
      <c r="B237" s="30"/>
      <c r="C237" s="30"/>
      <c r="D237" s="30"/>
      <c r="E237" s="30"/>
      <c r="F237" s="52"/>
      <c r="G237" s="44"/>
      <c r="H237" s="220"/>
      <c r="I237" s="220"/>
      <c r="J237" s="221"/>
      <c r="K237" s="53" t="s">
        <v>32</v>
      </c>
      <c r="L237" s="54"/>
      <c r="M237" s="55"/>
      <c r="N237" s="75"/>
      <c r="O237" s="54">
        <v>800</v>
      </c>
      <c r="P237" s="57">
        <v>0</v>
      </c>
      <c r="Q237" s="57">
        <v>35596</v>
      </c>
      <c r="R237" s="79">
        <f t="shared" si="126"/>
        <v>35596</v>
      </c>
      <c r="S237" s="59"/>
      <c r="T237" s="60"/>
      <c r="U237" s="61"/>
      <c r="V237" s="62"/>
      <c r="W237" s="62"/>
      <c r="X237" s="33"/>
      <c r="Y237" s="174">
        <v>0</v>
      </c>
      <c r="Z237" s="174">
        <v>35596</v>
      </c>
      <c r="AA237" s="79">
        <f t="shared" si="125"/>
        <v>35596</v>
      </c>
      <c r="AB237" s="154">
        <f t="shared" si="127"/>
        <v>1</v>
      </c>
    </row>
    <row r="238" spans="1:28" ht="27" customHeight="1">
      <c r="A238" s="29"/>
      <c r="B238" s="30"/>
      <c r="C238" s="30"/>
      <c r="D238" s="30"/>
      <c r="E238" s="30"/>
      <c r="F238" s="52"/>
      <c r="G238" s="52"/>
      <c r="H238" s="52"/>
      <c r="I238" s="52"/>
      <c r="J238" s="31"/>
      <c r="K238" s="53" t="s">
        <v>244</v>
      </c>
      <c r="L238" s="63"/>
      <c r="M238" s="64"/>
      <c r="N238" s="56" t="s">
        <v>245</v>
      </c>
      <c r="O238" s="63"/>
      <c r="P238" s="66">
        <f>P239+P240</f>
        <v>0</v>
      </c>
      <c r="Q238" s="66">
        <f>Q239</f>
        <v>29218</v>
      </c>
      <c r="R238" s="79">
        <f>P238+Q238</f>
        <v>29218</v>
      </c>
      <c r="S238" s="49"/>
      <c r="T238" s="50"/>
      <c r="U238" s="30"/>
      <c r="V238" s="51"/>
      <c r="W238" s="51"/>
      <c r="X238" s="33"/>
      <c r="Y238" s="166">
        <f>Y239+Y240</f>
        <v>0</v>
      </c>
      <c r="Z238" s="166">
        <f>Z239</f>
        <v>29217.75</v>
      </c>
      <c r="AA238" s="79">
        <f>Y238+Z238</f>
        <v>29217.75</v>
      </c>
      <c r="AB238" s="154">
        <f t="shared" si="127"/>
        <v>0.99999144363063863</v>
      </c>
    </row>
    <row r="239" spans="1:28" ht="29.45" customHeight="1">
      <c r="A239" s="29"/>
      <c r="B239" s="30"/>
      <c r="C239" s="30"/>
      <c r="D239" s="30"/>
      <c r="E239" s="30"/>
      <c r="F239" s="52"/>
      <c r="G239" s="44"/>
      <c r="H239" s="220"/>
      <c r="I239" s="220"/>
      <c r="J239" s="221"/>
      <c r="K239" s="53" t="s">
        <v>70</v>
      </c>
      <c r="L239" s="54"/>
      <c r="M239" s="55"/>
      <c r="N239" s="75"/>
      <c r="O239" s="54">
        <v>200</v>
      </c>
      <c r="P239" s="57">
        <v>0</v>
      </c>
      <c r="Q239" s="57">
        <v>29218</v>
      </c>
      <c r="R239" s="79">
        <f>P239+Q239</f>
        <v>29218</v>
      </c>
      <c r="S239" s="59"/>
      <c r="T239" s="60"/>
      <c r="U239" s="61"/>
      <c r="V239" s="62"/>
      <c r="W239" s="62"/>
      <c r="X239" s="33"/>
      <c r="Y239" s="174">
        <v>0</v>
      </c>
      <c r="Z239" s="174">
        <v>29217.75</v>
      </c>
      <c r="AA239" s="79">
        <f>Y239+Z239</f>
        <v>29217.75</v>
      </c>
      <c r="AB239" s="154">
        <f t="shared" si="127"/>
        <v>0.99999144363063863</v>
      </c>
    </row>
    <row r="240" spans="1:28" ht="39.6" customHeight="1">
      <c r="A240" s="29"/>
      <c r="B240" s="30"/>
      <c r="C240" s="30"/>
      <c r="D240" s="31"/>
      <c r="E240" s="222">
        <v>104</v>
      </c>
      <c r="F240" s="222"/>
      <c r="G240" s="222"/>
      <c r="H240" s="222"/>
      <c r="I240" s="222"/>
      <c r="J240" s="223"/>
      <c r="K240" s="34" t="s">
        <v>246</v>
      </c>
      <c r="L240" s="35" t="s">
        <v>8</v>
      </c>
      <c r="M240" s="36" t="s">
        <v>247</v>
      </c>
      <c r="N240" s="37" t="s">
        <v>8</v>
      </c>
      <c r="O240" s="35" t="s">
        <v>8</v>
      </c>
      <c r="P240" s="38">
        <v>0</v>
      </c>
      <c r="Q240" s="38">
        <f>Q241</f>
        <v>186291</v>
      </c>
      <c r="R240" s="38">
        <f t="shared" si="126"/>
        <v>186291</v>
      </c>
      <c r="S240" s="40" t="s">
        <v>12</v>
      </c>
      <c r="T240" s="41" t="s">
        <v>27</v>
      </c>
      <c r="U240" s="42" t="s">
        <v>28</v>
      </c>
      <c r="V240" s="43">
        <v>2319</v>
      </c>
      <c r="W240" s="43"/>
      <c r="X240" s="33"/>
      <c r="Y240" s="172">
        <v>0</v>
      </c>
      <c r="Z240" s="172">
        <f>Z241</f>
        <v>186291</v>
      </c>
      <c r="AA240" s="38">
        <f t="shared" ref="AA240:AA252" si="142">Y240+Z240</f>
        <v>186291</v>
      </c>
      <c r="AB240" s="154">
        <f t="shared" si="127"/>
        <v>1</v>
      </c>
    </row>
    <row r="241" spans="1:28" ht="30" customHeight="1">
      <c r="A241" s="29"/>
      <c r="B241" s="30"/>
      <c r="C241" s="30"/>
      <c r="D241" s="30"/>
      <c r="E241" s="31"/>
      <c r="F241" s="218"/>
      <c r="G241" s="218"/>
      <c r="H241" s="218"/>
      <c r="I241" s="218"/>
      <c r="J241" s="219"/>
      <c r="K241" s="76" t="s">
        <v>55</v>
      </c>
      <c r="L241" s="45"/>
      <c r="M241" s="46"/>
      <c r="N241" s="77" t="s">
        <v>56</v>
      </c>
      <c r="O241" s="45"/>
      <c r="P241" s="32"/>
      <c r="Q241" s="32">
        <f>Q242</f>
        <v>186291</v>
      </c>
      <c r="R241" s="79">
        <f t="shared" si="126"/>
        <v>186291</v>
      </c>
      <c r="S241" s="49"/>
      <c r="T241" s="50"/>
      <c r="U241" s="30"/>
      <c r="V241" s="51"/>
      <c r="W241" s="51"/>
      <c r="X241" s="33"/>
      <c r="Y241" s="173"/>
      <c r="Z241" s="173">
        <f>Z242</f>
        <v>186291</v>
      </c>
      <c r="AA241" s="79">
        <f t="shared" si="142"/>
        <v>186291</v>
      </c>
      <c r="AB241" s="154">
        <f t="shared" si="127"/>
        <v>1</v>
      </c>
    </row>
    <row r="242" spans="1:28" ht="33.6" customHeight="1">
      <c r="A242" s="29"/>
      <c r="B242" s="30"/>
      <c r="C242" s="30"/>
      <c r="D242" s="30"/>
      <c r="E242" s="31"/>
      <c r="F242" s="218"/>
      <c r="G242" s="218"/>
      <c r="H242" s="218"/>
      <c r="I242" s="218"/>
      <c r="J242" s="219"/>
      <c r="K242" s="73" t="s">
        <v>59</v>
      </c>
      <c r="L242" s="45"/>
      <c r="M242" s="46"/>
      <c r="N242" s="74" t="s">
        <v>60</v>
      </c>
      <c r="O242" s="45"/>
      <c r="P242" s="32"/>
      <c r="Q242" s="32">
        <f>Q243</f>
        <v>186291</v>
      </c>
      <c r="R242" s="79">
        <f t="shared" si="126"/>
        <v>186291</v>
      </c>
      <c r="S242" s="49"/>
      <c r="T242" s="50"/>
      <c r="U242" s="30"/>
      <c r="V242" s="51"/>
      <c r="W242" s="51"/>
      <c r="X242" s="33"/>
      <c r="Y242" s="173"/>
      <c r="Z242" s="173">
        <f>Z243</f>
        <v>186291</v>
      </c>
      <c r="AA242" s="79">
        <f t="shared" si="142"/>
        <v>186291</v>
      </c>
      <c r="AB242" s="154">
        <f t="shared" si="127"/>
        <v>1</v>
      </c>
    </row>
    <row r="243" spans="1:28" ht="24" customHeight="1">
      <c r="A243" s="29"/>
      <c r="B243" s="30"/>
      <c r="C243" s="30"/>
      <c r="D243" s="30"/>
      <c r="E243" s="30"/>
      <c r="F243" s="52"/>
      <c r="G243" s="52"/>
      <c r="H243" s="44"/>
      <c r="I243" s="220"/>
      <c r="J243" s="221"/>
      <c r="K243" s="73" t="s">
        <v>248</v>
      </c>
      <c r="L243" s="54"/>
      <c r="M243" s="55"/>
      <c r="N243" s="74" t="s">
        <v>249</v>
      </c>
      <c r="O243" s="54"/>
      <c r="P243" s="57"/>
      <c r="Q243" s="57">
        <f>Q244</f>
        <v>186291</v>
      </c>
      <c r="R243" s="79">
        <f t="shared" si="126"/>
        <v>186291</v>
      </c>
      <c r="S243" s="59"/>
      <c r="T243" s="60"/>
      <c r="U243" s="61"/>
      <c r="V243" s="62"/>
      <c r="W243" s="62"/>
      <c r="X243" s="33"/>
      <c r="Y243" s="174"/>
      <c r="Z243" s="174">
        <f>Z244</f>
        <v>186291</v>
      </c>
      <c r="AA243" s="79">
        <f t="shared" si="142"/>
        <v>186291</v>
      </c>
      <c r="AB243" s="154">
        <f t="shared" si="127"/>
        <v>1</v>
      </c>
    </row>
    <row r="244" spans="1:28" ht="54" customHeight="1">
      <c r="A244" s="29"/>
      <c r="B244" s="30"/>
      <c r="C244" s="30"/>
      <c r="D244" s="30"/>
      <c r="E244" s="30"/>
      <c r="F244" s="52"/>
      <c r="G244" s="52"/>
      <c r="H244" s="52"/>
      <c r="I244" s="52"/>
      <c r="J244" s="31"/>
      <c r="K244" s="53" t="s">
        <v>250</v>
      </c>
      <c r="L244" s="63"/>
      <c r="M244" s="64"/>
      <c r="N244" s="56" t="s">
        <v>251</v>
      </c>
      <c r="O244" s="63"/>
      <c r="P244" s="66"/>
      <c r="Q244" s="66">
        <f>Q245</f>
        <v>186291</v>
      </c>
      <c r="R244" s="79">
        <f t="shared" si="126"/>
        <v>186291</v>
      </c>
      <c r="S244" s="49"/>
      <c r="T244" s="50"/>
      <c r="U244" s="30"/>
      <c r="V244" s="51"/>
      <c r="W244" s="51"/>
      <c r="X244" s="33"/>
      <c r="Y244" s="166"/>
      <c r="Z244" s="166">
        <f>Z245</f>
        <v>186291</v>
      </c>
      <c r="AA244" s="79">
        <f t="shared" si="142"/>
        <v>186291</v>
      </c>
      <c r="AB244" s="154">
        <f t="shared" si="127"/>
        <v>1</v>
      </c>
    </row>
    <row r="245" spans="1:28" ht="29.45" customHeight="1">
      <c r="A245" s="29"/>
      <c r="B245" s="30"/>
      <c r="C245" s="30"/>
      <c r="D245" s="30"/>
      <c r="E245" s="30"/>
      <c r="F245" s="52"/>
      <c r="G245" s="44"/>
      <c r="H245" s="220"/>
      <c r="I245" s="220"/>
      <c r="J245" s="221"/>
      <c r="K245" s="53" t="s">
        <v>252</v>
      </c>
      <c r="L245" s="54"/>
      <c r="M245" s="55"/>
      <c r="N245" s="75"/>
      <c r="O245" s="54">
        <v>300</v>
      </c>
      <c r="P245" s="57"/>
      <c r="Q245" s="57">
        <v>186291</v>
      </c>
      <c r="R245" s="79">
        <f t="shared" si="126"/>
        <v>186291</v>
      </c>
      <c r="S245" s="59"/>
      <c r="T245" s="60"/>
      <c r="U245" s="61"/>
      <c r="V245" s="62"/>
      <c r="W245" s="62"/>
      <c r="X245" s="33"/>
      <c r="Y245" s="174"/>
      <c r="Z245" s="174">
        <v>186291</v>
      </c>
      <c r="AA245" s="79">
        <f t="shared" si="142"/>
        <v>186291</v>
      </c>
      <c r="AB245" s="154">
        <f t="shared" si="127"/>
        <v>1</v>
      </c>
    </row>
    <row r="246" spans="1:28" ht="39.6" customHeight="1">
      <c r="A246" s="29"/>
      <c r="B246" s="30"/>
      <c r="C246" s="30"/>
      <c r="D246" s="31"/>
      <c r="E246" s="222">
        <v>104</v>
      </c>
      <c r="F246" s="222"/>
      <c r="G246" s="222"/>
      <c r="H246" s="222"/>
      <c r="I246" s="222"/>
      <c r="J246" s="223"/>
      <c r="K246" s="34" t="s">
        <v>253</v>
      </c>
      <c r="L246" s="35" t="s">
        <v>8</v>
      </c>
      <c r="M246" s="36" t="s">
        <v>254</v>
      </c>
      <c r="N246" s="37" t="s">
        <v>8</v>
      </c>
      <c r="O246" s="35" t="s">
        <v>8</v>
      </c>
      <c r="P246" s="38">
        <f>P247+P252</f>
        <v>537418</v>
      </c>
      <c r="Q246" s="38">
        <f>Q247+Q252</f>
        <v>470472</v>
      </c>
      <c r="R246" s="38">
        <f t="shared" si="126"/>
        <v>1007890</v>
      </c>
      <c r="S246" s="214">
        <f t="shared" ref="S246:T246" si="143">S247+S252</f>
        <v>0</v>
      </c>
      <c r="T246" s="214">
        <f t="shared" si="143"/>
        <v>0</v>
      </c>
      <c r="U246" s="214">
        <f t="shared" ref="U246" si="144">S246+T246</f>
        <v>0</v>
      </c>
      <c r="V246" s="214">
        <f t="shared" ref="V246:W246" si="145">V247+V252</f>
        <v>0</v>
      </c>
      <c r="W246" s="214">
        <f t="shared" si="145"/>
        <v>0</v>
      </c>
      <c r="X246" s="214">
        <f t="shared" ref="X246" si="146">V246+W246</f>
        <v>0</v>
      </c>
      <c r="Y246" s="214">
        <f t="shared" ref="Y246:Z246" si="147">Y247+Y252</f>
        <v>537410.58000000007</v>
      </c>
      <c r="Z246" s="214">
        <f t="shared" si="147"/>
        <v>470462.23</v>
      </c>
      <c r="AA246" s="214">
        <f t="shared" si="142"/>
        <v>1007872.81</v>
      </c>
      <c r="AB246" s="154">
        <f t="shared" si="127"/>
        <v>0.99998294456736359</v>
      </c>
    </row>
    <row r="247" spans="1:28" ht="39.6" customHeight="1">
      <c r="A247" s="29"/>
      <c r="B247" s="30"/>
      <c r="C247" s="30"/>
      <c r="D247" s="30"/>
      <c r="E247" s="31"/>
      <c r="F247" s="218"/>
      <c r="G247" s="218"/>
      <c r="H247" s="218"/>
      <c r="I247" s="218"/>
      <c r="J247" s="219"/>
      <c r="K247" s="76" t="s">
        <v>255</v>
      </c>
      <c r="L247" s="45"/>
      <c r="M247" s="46"/>
      <c r="N247" s="77" t="s">
        <v>256</v>
      </c>
      <c r="O247" s="45"/>
      <c r="P247" s="32">
        <f t="shared" ref="P247:Q253" si="148">P248</f>
        <v>537418</v>
      </c>
      <c r="Q247" s="32">
        <f t="shared" si="148"/>
        <v>345300</v>
      </c>
      <c r="R247" s="79">
        <f t="shared" si="126"/>
        <v>882718</v>
      </c>
      <c r="S247" s="49"/>
      <c r="T247" s="50"/>
      <c r="U247" s="30"/>
      <c r="V247" s="51"/>
      <c r="W247" s="51"/>
      <c r="X247" s="33"/>
      <c r="Y247" s="173">
        <f t="shared" ref="Y247:Z253" si="149">Y248</f>
        <v>537410.58000000007</v>
      </c>
      <c r="Z247" s="173">
        <f t="shared" si="149"/>
        <v>345290.23</v>
      </c>
      <c r="AA247" s="79">
        <f t="shared" si="142"/>
        <v>882700.81</v>
      </c>
      <c r="AB247" s="154">
        <f t="shared" si="127"/>
        <v>0.99998052605701937</v>
      </c>
    </row>
    <row r="248" spans="1:28" ht="33.6" customHeight="1">
      <c r="A248" s="29"/>
      <c r="B248" s="30"/>
      <c r="C248" s="30"/>
      <c r="D248" s="30"/>
      <c r="E248" s="31"/>
      <c r="F248" s="218"/>
      <c r="G248" s="218"/>
      <c r="H248" s="218"/>
      <c r="I248" s="218"/>
      <c r="J248" s="219"/>
      <c r="K248" s="73" t="s">
        <v>257</v>
      </c>
      <c r="L248" s="45"/>
      <c r="M248" s="46"/>
      <c r="N248" s="74" t="s">
        <v>258</v>
      </c>
      <c r="O248" s="45"/>
      <c r="P248" s="32">
        <f t="shared" si="148"/>
        <v>537418</v>
      </c>
      <c r="Q248" s="32">
        <f>Q249</f>
        <v>345300</v>
      </c>
      <c r="R248" s="79">
        <f t="shared" si="126"/>
        <v>882718</v>
      </c>
      <c r="S248" s="49"/>
      <c r="T248" s="50"/>
      <c r="U248" s="30"/>
      <c r="V248" s="51"/>
      <c r="W248" s="51"/>
      <c r="X248" s="33"/>
      <c r="Y248" s="173">
        <f t="shared" si="149"/>
        <v>537410.58000000007</v>
      </c>
      <c r="Z248" s="173">
        <f>Z249</f>
        <v>345290.23</v>
      </c>
      <c r="AA248" s="79">
        <f t="shared" si="142"/>
        <v>882700.81</v>
      </c>
      <c r="AB248" s="154">
        <f t="shared" si="127"/>
        <v>0.99998052605701937</v>
      </c>
    </row>
    <row r="249" spans="1:28" ht="33.6" customHeight="1">
      <c r="A249" s="29"/>
      <c r="B249" s="30"/>
      <c r="C249" s="30"/>
      <c r="D249" s="30"/>
      <c r="E249" s="30"/>
      <c r="F249" s="52"/>
      <c r="G249" s="52"/>
      <c r="H249" s="44"/>
      <c r="I249" s="220"/>
      <c r="J249" s="221"/>
      <c r="K249" s="78" t="s">
        <v>259</v>
      </c>
      <c r="L249" s="54"/>
      <c r="M249" s="55"/>
      <c r="N249" s="74" t="s">
        <v>260</v>
      </c>
      <c r="O249" s="54"/>
      <c r="P249" s="57">
        <f>P250</f>
        <v>537418</v>
      </c>
      <c r="Q249" s="57">
        <f t="shared" si="148"/>
        <v>345300</v>
      </c>
      <c r="R249" s="79">
        <f t="shared" si="126"/>
        <v>882718</v>
      </c>
      <c r="S249" s="59"/>
      <c r="T249" s="60"/>
      <c r="U249" s="61"/>
      <c r="V249" s="62"/>
      <c r="W249" s="62"/>
      <c r="X249" s="33"/>
      <c r="Y249" s="174">
        <f>Y250</f>
        <v>537410.58000000007</v>
      </c>
      <c r="Z249" s="174">
        <f t="shared" si="149"/>
        <v>345290.23</v>
      </c>
      <c r="AA249" s="79">
        <f t="shared" si="142"/>
        <v>882700.81</v>
      </c>
      <c r="AB249" s="154">
        <f t="shared" si="127"/>
        <v>0.99998052605701937</v>
      </c>
    </row>
    <row r="250" spans="1:28" ht="34.9" customHeight="1">
      <c r="A250" s="29"/>
      <c r="B250" s="30"/>
      <c r="C250" s="30"/>
      <c r="D250" s="30"/>
      <c r="E250" s="30"/>
      <c r="F250" s="52"/>
      <c r="G250" s="52"/>
      <c r="H250" s="52"/>
      <c r="I250" s="52"/>
      <c r="J250" s="31"/>
      <c r="K250" s="78" t="s">
        <v>261</v>
      </c>
      <c r="L250" s="63"/>
      <c r="M250" s="64"/>
      <c r="N250" s="56" t="s">
        <v>262</v>
      </c>
      <c r="O250" s="63"/>
      <c r="P250" s="66">
        <f t="shared" si="148"/>
        <v>537418</v>
      </c>
      <c r="Q250" s="66">
        <f t="shared" si="148"/>
        <v>345300</v>
      </c>
      <c r="R250" s="79">
        <f t="shared" si="126"/>
        <v>882718</v>
      </c>
      <c r="S250" s="49"/>
      <c r="T250" s="50"/>
      <c r="U250" s="30"/>
      <c r="V250" s="51"/>
      <c r="W250" s="51"/>
      <c r="X250" s="33"/>
      <c r="Y250" s="166">
        <f t="shared" si="149"/>
        <v>537410.58000000007</v>
      </c>
      <c r="Z250" s="166">
        <f t="shared" si="149"/>
        <v>345290.23</v>
      </c>
      <c r="AA250" s="79">
        <f t="shared" si="142"/>
        <v>882700.81</v>
      </c>
      <c r="AB250" s="154">
        <f t="shared" si="127"/>
        <v>0.99998052605701937</v>
      </c>
    </row>
    <row r="251" spans="1:28" ht="29.45" customHeight="1">
      <c r="A251" s="29"/>
      <c r="B251" s="30"/>
      <c r="C251" s="30"/>
      <c r="D251" s="30"/>
      <c r="E251" s="30"/>
      <c r="F251" s="52"/>
      <c r="G251" s="44"/>
      <c r="H251" s="220"/>
      <c r="I251" s="220"/>
      <c r="J251" s="221"/>
      <c r="K251" s="53" t="s">
        <v>252</v>
      </c>
      <c r="L251" s="54"/>
      <c r="M251" s="55"/>
      <c r="N251" s="75"/>
      <c r="O251" s="54">
        <v>300</v>
      </c>
      <c r="P251" s="57">
        <v>537418</v>
      </c>
      <c r="Q251" s="57">
        <v>345300</v>
      </c>
      <c r="R251" s="79">
        <f t="shared" si="126"/>
        <v>882718</v>
      </c>
      <c r="S251" s="59"/>
      <c r="T251" s="60"/>
      <c r="U251" s="61"/>
      <c r="V251" s="62"/>
      <c r="W251" s="62"/>
      <c r="X251" s="33"/>
      <c r="Y251" s="174">
        <f>192120.5+345290.08</f>
        <v>537410.58000000007</v>
      </c>
      <c r="Z251" s="174">
        <v>345290.23</v>
      </c>
      <c r="AA251" s="79">
        <f t="shared" si="142"/>
        <v>882700.81</v>
      </c>
      <c r="AB251" s="154">
        <f t="shared" si="127"/>
        <v>0.99998052605701937</v>
      </c>
    </row>
    <row r="252" spans="1:28" ht="29.45" customHeight="1">
      <c r="A252" s="29"/>
      <c r="B252" s="30"/>
      <c r="C252" s="30"/>
      <c r="D252" s="30"/>
      <c r="E252" s="30"/>
      <c r="F252" s="52"/>
      <c r="G252" s="44"/>
      <c r="H252" s="61"/>
      <c r="I252" s="61"/>
      <c r="J252" s="127"/>
      <c r="K252" s="202" t="s">
        <v>240</v>
      </c>
      <c r="L252" s="196"/>
      <c r="M252" s="200"/>
      <c r="N252" s="203" t="s">
        <v>241</v>
      </c>
      <c r="O252" s="54"/>
      <c r="P252" s="57">
        <f>P253</f>
        <v>0</v>
      </c>
      <c r="Q252" s="57">
        <f>Q253</f>
        <v>125172</v>
      </c>
      <c r="R252" s="79">
        <f>P252+Q252</f>
        <v>125172</v>
      </c>
      <c r="S252" s="215">
        <f t="shared" ref="S252:T252" si="150">S253</f>
        <v>0</v>
      </c>
      <c r="T252" s="215">
        <f t="shared" si="150"/>
        <v>0</v>
      </c>
      <c r="U252" s="216">
        <f t="shared" ref="U252" si="151">S252+T252</f>
        <v>0</v>
      </c>
      <c r="V252" s="215">
        <f t="shared" ref="V252:W252" si="152">V253</f>
        <v>0</v>
      </c>
      <c r="W252" s="215">
        <f t="shared" si="152"/>
        <v>0</v>
      </c>
      <c r="X252" s="216">
        <f t="shared" ref="X252" si="153">V252+W252</f>
        <v>0</v>
      </c>
      <c r="Y252" s="215">
        <f t="shared" ref="Y252:Z252" si="154">Y253</f>
        <v>0</v>
      </c>
      <c r="Z252" s="215">
        <f t="shared" si="154"/>
        <v>125172</v>
      </c>
      <c r="AA252" s="216">
        <f t="shared" si="142"/>
        <v>125172</v>
      </c>
      <c r="AB252" s="154">
        <f t="shared" si="127"/>
        <v>1</v>
      </c>
    </row>
    <row r="253" spans="1:28" ht="54" customHeight="1">
      <c r="A253" s="29"/>
      <c r="B253" s="30"/>
      <c r="C253" s="30"/>
      <c r="D253" s="30"/>
      <c r="E253" s="30"/>
      <c r="F253" s="52"/>
      <c r="G253" s="52"/>
      <c r="H253" s="52"/>
      <c r="I253" s="52"/>
      <c r="J253" s="31"/>
      <c r="K253" s="199" t="s">
        <v>244</v>
      </c>
      <c r="L253" s="207"/>
      <c r="M253" s="201"/>
      <c r="N253" s="198" t="s">
        <v>245</v>
      </c>
      <c r="O253" s="63"/>
      <c r="P253" s="66">
        <f t="shared" si="148"/>
        <v>0</v>
      </c>
      <c r="Q253" s="66">
        <f t="shared" si="148"/>
        <v>125172</v>
      </c>
      <c r="R253" s="79">
        <f>P253+Q253</f>
        <v>125172</v>
      </c>
      <c r="S253" s="49"/>
      <c r="T253" s="50"/>
      <c r="U253" s="30"/>
      <c r="V253" s="51"/>
      <c r="W253" s="51"/>
      <c r="X253" s="33"/>
      <c r="Y253" s="166">
        <f t="shared" si="149"/>
        <v>0</v>
      </c>
      <c r="Z253" s="166">
        <f t="shared" si="149"/>
        <v>125172</v>
      </c>
      <c r="AA253" s="79">
        <f>Y253+Z253</f>
        <v>125172</v>
      </c>
      <c r="AB253" s="154">
        <f t="shared" si="127"/>
        <v>1</v>
      </c>
    </row>
    <row r="254" spans="1:28" ht="29.45" customHeight="1">
      <c r="A254" s="29"/>
      <c r="B254" s="30"/>
      <c r="C254" s="30"/>
      <c r="D254" s="30"/>
      <c r="E254" s="30"/>
      <c r="F254" s="52"/>
      <c r="G254" s="44"/>
      <c r="H254" s="220"/>
      <c r="I254" s="220"/>
      <c r="J254" s="221"/>
      <c r="K254" s="199" t="s">
        <v>70</v>
      </c>
      <c r="L254" s="54"/>
      <c r="M254" s="55"/>
      <c r="N254" s="75"/>
      <c r="O254" s="54">
        <v>200</v>
      </c>
      <c r="P254" s="57"/>
      <c r="Q254" s="57">
        <v>125172</v>
      </c>
      <c r="R254" s="79">
        <f>P254+Q254</f>
        <v>125172</v>
      </c>
      <c r="S254" s="59"/>
      <c r="T254" s="60"/>
      <c r="U254" s="61"/>
      <c r="V254" s="62"/>
      <c r="W254" s="62"/>
      <c r="X254" s="33"/>
      <c r="Y254" s="174"/>
      <c r="Z254" s="174">
        <v>125172</v>
      </c>
      <c r="AA254" s="79">
        <f>Y254+Z254</f>
        <v>125172</v>
      </c>
      <c r="AB254" s="154">
        <f t="shared" si="127"/>
        <v>1</v>
      </c>
    </row>
    <row r="255" spans="1:28" ht="39.6" customHeight="1">
      <c r="A255" s="29"/>
      <c r="B255" s="30"/>
      <c r="C255" s="30"/>
      <c r="D255" s="31"/>
      <c r="E255" s="222">
        <v>104</v>
      </c>
      <c r="F255" s="222"/>
      <c r="G255" s="222"/>
      <c r="H255" s="222"/>
      <c r="I255" s="222"/>
      <c r="J255" s="223"/>
      <c r="K255" s="34" t="s">
        <v>263</v>
      </c>
      <c r="L255" s="35" t="s">
        <v>8</v>
      </c>
      <c r="M255" s="36" t="s">
        <v>264</v>
      </c>
      <c r="N255" s="37" t="s">
        <v>8</v>
      </c>
      <c r="O255" s="35" t="s">
        <v>8</v>
      </c>
      <c r="P255" s="38">
        <f t="shared" ref="P255:Q259" si="155">P256</f>
        <v>0</v>
      </c>
      <c r="Q255" s="38">
        <f t="shared" si="155"/>
        <v>408745</v>
      </c>
      <c r="R255" s="38">
        <f t="shared" si="126"/>
        <v>408745</v>
      </c>
      <c r="S255" s="40" t="s">
        <v>12</v>
      </c>
      <c r="T255" s="41" t="s">
        <v>27</v>
      </c>
      <c r="U255" s="42" t="s">
        <v>28</v>
      </c>
      <c r="V255" s="43">
        <v>2319</v>
      </c>
      <c r="W255" s="43"/>
      <c r="X255" s="33"/>
      <c r="Y255" s="172">
        <f t="shared" ref="Y255:Z259" si="156">Y256</f>
        <v>0</v>
      </c>
      <c r="Z255" s="172">
        <f t="shared" si="156"/>
        <v>408745</v>
      </c>
      <c r="AA255" s="38">
        <f t="shared" ref="AA255:AA258" si="157">Y255+Z255</f>
        <v>408745</v>
      </c>
      <c r="AB255" s="154">
        <f t="shared" si="127"/>
        <v>1</v>
      </c>
    </row>
    <row r="256" spans="1:28" ht="43.9" customHeight="1">
      <c r="A256" s="29"/>
      <c r="B256" s="30"/>
      <c r="C256" s="30"/>
      <c r="D256" s="30"/>
      <c r="E256" s="31"/>
      <c r="F256" s="218"/>
      <c r="G256" s="218"/>
      <c r="H256" s="218"/>
      <c r="I256" s="218"/>
      <c r="J256" s="219"/>
      <c r="K256" s="76" t="s">
        <v>55</v>
      </c>
      <c r="L256" s="45"/>
      <c r="M256" s="46"/>
      <c r="N256" s="77" t="s">
        <v>56</v>
      </c>
      <c r="O256" s="45"/>
      <c r="P256" s="32">
        <f t="shared" si="155"/>
        <v>0</v>
      </c>
      <c r="Q256" s="32">
        <f t="shared" si="155"/>
        <v>408745</v>
      </c>
      <c r="R256" s="79">
        <f t="shared" si="126"/>
        <v>408745</v>
      </c>
      <c r="S256" s="49"/>
      <c r="T256" s="50"/>
      <c r="U256" s="30"/>
      <c r="V256" s="51"/>
      <c r="W256" s="51"/>
      <c r="X256" s="33"/>
      <c r="Y256" s="173">
        <f t="shared" si="156"/>
        <v>0</v>
      </c>
      <c r="Z256" s="173">
        <f t="shared" si="156"/>
        <v>408745</v>
      </c>
      <c r="AA256" s="79">
        <f t="shared" si="157"/>
        <v>408745</v>
      </c>
      <c r="AB256" s="154">
        <f t="shared" si="127"/>
        <v>1</v>
      </c>
    </row>
    <row r="257" spans="1:28" ht="33.6" customHeight="1">
      <c r="A257" s="29"/>
      <c r="B257" s="30"/>
      <c r="C257" s="30"/>
      <c r="D257" s="30"/>
      <c r="E257" s="31"/>
      <c r="F257" s="218"/>
      <c r="G257" s="218"/>
      <c r="H257" s="218"/>
      <c r="I257" s="218"/>
      <c r="J257" s="219"/>
      <c r="K257" s="73" t="s">
        <v>59</v>
      </c>
      <c r="L257" s="45"/>
      <c r="M257" s="46"/>
      <c r="N257" s="74" t="s">
        <v>60</v>
      </c>
      <c r="O257" s="45"/>
      <c r="P257" s="32">
        <f t="shared" si="155"/>
        <v>0</v>
      </c>
      <c r="Q257" s="32">
        <f t="shared" si="155"/>
        <v>408745</v>
      </c>
      <c r="R257" s="79">
        <f t="shared" si="126"/>
        <v>408745</v>
      </c>
      <c r="S257" s="49"/>
      <c r="T257" s="50"/>
      <c r="U257" s="30"/>
      <c r="V257" s="51"/>
      <c r="W257" s="51"/>
      <c r="X257" s="33"/>
      <c r="Y257" s="173">
        <f t="shared" si="156"/>
        <v>0</v>
      </c>
      <c r="Z257" s="173">
        <f t="shared" si="156"/>
        <v>408745</v>
      </c>
      <c r="AA257" s="79">
        <f t="shared" si="157"/>
        <v>408745</v>
      </c>
      <c r="AB257" s="154">
        <f t="shared" si="127"/>
        <v>1</v>
      </c>
    </row>
    <row r="258" spans="1:28" ht="24" customHeight="1">
      <c r="A258" s="29"/>
      <c r="B258" s="30"/>
      <c r="C258" s="30"/>
      <c r="D258" s="30"/>
      <c r="E258" s="30"/>
      <c r="F258" s="52"/>
      <c r="G258" s="52"/>
      <c r="H258" s="44"/>
      <c r="I258" s="220"/>
      <c r="J258" s="221"/>
      <c r="K258" s="82" t="s">
        <v>265</v>
      </c>
      <c r="L258" s="54"/>
      <c r="M258" s="55"/>
      <c r="N258" s="74" t="s">
        <v>266</v>
      </c>
      <c r="O258" s="54"/>
      <c r="P258" s="57">
        <f>P261</f>
        <v>0</v>
      </c>
      <c r="Q258" s="57">
        <f>Q261+Q259</f>
        <v>408745</v>
      </c>
      <c r="R258" s="79">
        <f t="shared" si="126"/>
        <v>408745</v>
      </c>
      <c r="S258" s="59"/>
      <c r="T258" s="60"/>
      <c r="U258" s="61"/>
      <c r="V258" s="62"/>
      <c r="W258" s="62"/>
      <c r="X258" s="33"/>
      <c r="Y258" s="174">
        <f>Y261</f>
        <v>0</v>
      </c>
      <c r="Z258" s="174">
        <f>Z261+Z259</f>
        <v>408745</v>
      </c>
      <c r="AA258" s="79">
        <f t="shared" si="157"/>
        <v>408745</v>
      </c>
      <c r="AB258" s="154">
        <f t="shared" si="127"/>
        <v>1</v>
      </c>
    </row>
    <row r="259" spans="1:28" ht="34.9" customHeight="1" thickBot="1">
      <c r="A259" s="29"/>
      <c r="B259" s="30"/>
      <c r="C259" s="30"/>
      <c r="D259" s="30"/>
      <c r="E259" s="30"/>
      <c r="F259" s="52"/>
      <c r="G259" s="52"/>
      <c r="H259" s="52"/>
      <c r="I259" s="52"/>
      <c r="J259" s="31"/>
      <c r="K259" s="129" t="s">
        <v>267</v>
      </c>
      <c r="L259" s="130"/>
      <c r="M259" s="64"/>
      <c r="N259" s="56" t="s">
        <v>268</v>
      </c>
      <c r="O259" s="63"/>
      <c r="P259" s="66">
        <f t="shared" si="155"/>
        <v>0</v>
      </c>
      <c r="Q259" s="66">
        <f t="shared" si="155"/>
        <v>245800</v>
      </c>
      <c r="R259" s="79">
        <f>P259+Q259</f>
        <v>245800</v>
      </c>
      <c r="S259" s="49"/>
      <c r="T259" s="50"/>
      <c r="U259" s="30"/>
      <c r="V259" s="51"/>
      <c r="W259" s="51"/>
      <c r="X259" s="33"/>
      <c r="Y259" s="166">
        <f t="shared" si="156"/>
        <v>0</v>
      </c>
      <c r="Z259" s="166">
        <f t="shared" si="156"/>
        <v>245800</v>
      </c>
      <c r="AA259" s="79">
        <f>Y259+Z259</f>
        <v>245800</v>
      </c>
      <c r="AB259" s="154">
        <f t="shared" si="127"/>
        <v>1</v>
      </c>
    </row>
    <row r="260" spans="1:28" ht="34.15" customHeight="1">
      <c r="A260" s="29"/>
      <c r="B260" s="30"/>
      <c r="C260" s="30"/>
      <c r="D260" s="30"/>
      <c r="E260" s="30"/>
      <c r="F260" s="52"/>
      <c r="G260" s="44"/>
      <c r="H260" s="220"/>
      <c r="I260" s="220"/>
      <c r="J260" s="221"/>
      <c r="K260" s="53" t="s">
        <v>70</v>
      </c>
      <c r="L260" s="54"/>
      <c r="M260" s="55"/>
      <c r="N260" s="56"/>
      <c r="O260" s="54">
        <v>200</v>
      </c>
      <c r="P260" s="57">
        <v>0</v>
      </c>
      <c r="Q260" s="57">
        <v>245800</v>
      </c>
      <c r="R260" s="79">
        <f>P260+Q260</f>
        <v>245800</v>
      </c>
      <c r="S260" s="59"/>
      <c r="T260" s="60"/>
      <c r="U260" s="61"/>
      <c r="V260" s="62"/>
      <c r="W260" s="62"/>
      <c r="X260" s="33"/>
      <c r="Y260" s="174">
        <v>0</v>
      </c>
      <c r="Z260" s="174">
        <v>245800</v>
      </c>
      <c r="AA260" s="79">
        <f>Y260+Z260</f>
        <v>245800</v>
      </c>
      <c r="AB260" s="154">
        <f t="shared" si="127"/>
        <v>1</v>
      </c>
    </row>
    <row r="261" spans="1:28" ht="34.9" customHeight="1">
      <c r="A261" s="29"/>
      <c r="B261" s="30"/>
      <c r="C261" s="30"/>
      <c r="D261" s="30"/>
      <c r="E261" s="30"/>
      <c r="F261" s="52"/>
      <c r="G261" s="52"/>
      <c r="H261" s="52"/>
      <c r="I261" s="52"/>
      <c r="J261" s="31"/>
      <c r="K261" s="53" t="s">
        <v>269</v>
      </c>
      <c r="L261" s="63"/>
      <c r="M261" s="64"/>
      <c r="N261" s="56" t="s">
        <v>270</v>
      </c>
      <c r="O261" s="63"/>
      <c r="P261" s="66">
        <f>P262</f>
        <v>0</v>
      </c>
      <c r="Q261" s="66">
        <f>Q262</f>
        <v>162945</v>
      </c>
      <c r="R261" s="79">
        <f t="shared" si="126"/>
        <v>162945</v>
      </c>
      <c r="S261" s="49"/>
      <c r="T261" s="50"/>
      <c r="U261" s="30"/>
      <c r="V261" s="51"/>
      <c r="W261" s="51"/>
      <c r="X261" s="33"/>
      <c r="Y261" s="166">
        <f>Y262</f>
        <v>0</v>
      </c>
      <c r="Z261" s="166">
        <f>Z262</f>
        <v>162945</v>
      </c>
      <c r="AA261" s="79">
        <f t="shared" ref="AA261:AA262" si="158">Y261+Z261</f>
        <v>162945</v>
      </c>
      <c r="AB261" s="154">
        <f t="shared" si="127"/>
        <v>1</v>
      </c>
    </row>
    <row r="262" spans="1:28" ht="34.15" customHeight="1">
      <c r="A262" s="29"/>
      <c r="B262" s="30"/>
      <c r="C262" s="30"/>
      <c r="D262" s="30"/>
      <c r="E262" s="30"/>
      <c r="F262" s="52"/>
      <c r="G262" s="44"/>
      <c r="H262" s="220"/>
      <c r="I262" s="220"/>
      <c r="J262" s="221"/>
      <c r="K262" s="53" t="s">
        <v>70</v>
      </c>
      <c r="L262" s="54"/>
      <c r="M262" s="55"/>
      <c r="N262" s="75"/>
      <c r="O262" s="54">
        <v>200</v>
      </c>
      <c r="P262" s="57">
        <v>0</v>
      </c>
      <c r="Q262" s="57">
        <v>162945</v>
      </c>
      <c r="R262" s="79">
        <f t="shared" si="126"/>
        <v>162945</v>
      </c>
      <c r="S262" s="59"/>
      <c r="T262" s="60"/>
      <c r="U262" s="61"/>
      <c r="V262" s="62"/>
      <c r="W262" s="62"/>
      <c r="X262" s="33"/>
      <c r="Y262" s="174">
        <v>0</v>
      </c>
      <c r="Z262" s="174">
        <v>162945</v>
      </c>
      <c r="AA262" s="79">
        <f t="shared" si="158"/>
        <v>162945</v>
      </c>
      <c r="AB262" s="154">
        <f t="shared" si="127"/>
        <v>1</v>
      </c>
    </row>
    <row r="263" spans="1:28" ht="409.6" hidden="1" customHeight="1">
      <c r="A263" s="25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 t="s">
        <v>8</v>
      </c>
      <c r="L263" s="131" t="s">
        <v>8</v>
      </c>
      <c r="M263" s="132" t="s">
        <v>8</v>
      </c>
      <c r="N263" s="131" t="s">
        <v>8</v>
      </c>
      <c r="O263" s="131">
        <v>0</v>
      </c>
      <c r="P263" s="131">
        <v>1232964607</v>
      </c>
      <c r="Q263" s="131">
        <v>444379279</v>
      </c>
      <c r="R263" s="131">
        <v>1677343885.9999998</v>
      </c>
      <c r="S263" s="131" t="s">
        <v>8</v>
      </c>
      <c r="T263" s="131" t="s">
        <v>8</v>
      </c>
      <c r="U263" s="50" t="s">
        <v>8</v>
      </c>
      <c r="V263" s="50">
        <v>86851</v>
      </c>
      <c r="W263" s="50"/>
      <c r="X263" s="133"/>
      <c r="Y263" s="176">
        <v>1232964607</v>
      </c>
      <c r="Z263" s="176">
        <v>444379279</v>
      </c>
      <c r="AA263" s="137">
        <v>1677343885.9999998</v>
      </c>
      <c r="AB263" s="154">
        <f t="shared" si="127"/>
        <v>1</v>
      </c>
    </row>
    <row r="264" spans="1:28" ht="34.15" customHeight="1">
      <c r="A264" s="29"/>
      <c r="B264" s="30"/>
      <c r="C264" s="30"/>
      <c r="D264" s="30"/>
      <c r="E264" s="30"/>
      <c r="F264" s="52"/>
      <c r="G264" s="44"/>
      <c r="H264" s="220"/>
      <c r="I264" s="220"/>
      <c r="J264" s="221"/>
      <c r="K264" s="231" t="s">
        <v>271</v>
      </c>
      <c r="L264" s="232"/>
      <c r="M264" s="232"/>
      <c r="N264" s="232"/>
      <c r="O264" s="233"/>
      <c r="P264" s="57"/>
      <c r="Q264" s="57"/>
      <c r="R264" s="79">
        <f>52000047-R12</f>
        <v>-4124850.3699999973</v>
      </c>
      <c r="S264" s="59"/>
      <c r="T264" s="60"/>
      <c r="U264" s="61"/>
      <c r="V264" s="62"/>
      <c r="W264" s="62"/>
      <c r="X264" s="33"/>
      <c r="Y264" s="174"/>
      <c r="Z264" s="174"/>
      <c r="AA264" s="79">
        <f>51849891.23-AA12</f>
        <v>-4140960.6899999976</v>
      </c>
      <c r="AB264" s="154">
        <f t="shared" si="127"/>
        <v>1.0039056737953866</v>
      </c>
    </row>
  </sheetData>
  <mergeCells count="185">
    <mergeCell ref="K264:O264"/>
    <mergeCell ref="Q1:R5"/>
    <mergeCell ref="Z1:AA5"/>
    <mergeCell ref="F256:J256"/>
    <mergeCell ref="F257:J257"/>
    <mergeCell ref="I258:J258"/>
    <mergeCell ref="H260:J260"/>
    <mergeCell ref="H262:J262"/>
    <mergeCell ref="H264:J264"/>
    <mergeCell ref="F248:J248"/>
    <mergeCell ref="I249:J249"/>
    <mergeCell ref="H251:J251"/>
    <mergeCell ref="H254:J254"/>
    <mergeCell ref="E255:J255"/>
    <mergeCell ref="F241:J241"/>
    <mergeCell ref="F242:J242"/>
    <mergeCell ref="I243:J243"/>
    <mergeCell ref="H245:J245"/>
    <mergeCell ref="E246:J246"/>
    <mergeCell ref="F247:J247"/>
    <mergeCell ref="F233:J233"/>
    <mergeCell ref="I234:J234"/>
    <mergeCell ref="H236:J236"/>
    <mergeCell ref="H237:J237"/>
    <mergeCell ref="H239:J239"/>
    <mergeCell ref="E240:J240"/>
    <mergeCell ref="F223:J223"/>
    <mergeCell ref="F224:J224"/>
    <mergeCell ref="I225:J225"/>
    <mergeCell ref="H227:J227"/>
    <mergeCell ref="E231:J231"/>
    <mergeCell ref="F232:J232"/>
    <mergeCell ref="F228:J228"/>
    <mergeCell ref="I230:J230"/>
    <mergeCell ref="F229:J229"/>
    <mergeCell ref="E216:J216"/>
    <mergeCell ref="F217:J217"/>
    <mergeCell ref="F218:J218"/>
    <mergeCell ref="I219:J219"/>
    <mergeCell ref="H221:J221"/>
    <mergeCell ref="E222:J222"/>
    <mergeCell ref="H209:J209"/>
    <mergeCell ref="E210:J210"/>
    <mergeCell ref="F211:J211"/>
    <mergeCell ref="F212:J212"/>
    <mergeCell ref="I213:J213"/>
    <mergeCell ref="H215:J215"/>
    <mergeCell ref="H199:J199"/>
    <mergeCell ref="E202:J202"/>
    <mergeCell ref="F203:J203"/>
    <mergeCell ref="F204:J204"/>
    <mergeCell ref="I205:J205"/>
    <mergeCell ref="H207:J207"/>
    <mergeCell ref="H184:J184"/>
    <mergeCell ref="H186:J186"/>
    <mergeCell ref="F193:J193"/>
    <mergeCell ref="F194:J194"/>
    <mergeCell ref="I195:J195"/>
    <mergeCell ref="H197:J197"/>
    <mergeCell ref="H190:J190"/>
    <mergeCell ref="H192:J192"/>
    <mergeCell ref="H201:J201"/>
    <mergeCell ref="H188:J188"/>
    <mergeCell ref="H173:J173"/>
    <mergeCell ref="H175:J175"/>
    <mergeCell ref="H177:J177"/>
    <mergeCell ref="H179:J179"/>
    <mergeCell ref="H181:J181"/>
    <mergeCell ref="H182:J182"/>
    <mergeCell ref="F162:J162"/>
    <mergeCell ref="I163:J163"/>
    <mergeCell ref="H165:J165"/>
    <mergeCell ref="H167:J167"/>
    <mergeCell ref="H169:J169"/>
    <mergeCell ref="H171:J171"/>
    <mergeCell ref="F151:J151"/>
    <mergeCell ref="I152:J152"/>
    <mergeCell ref="H154:J154"/>
    <mergeCell ref="I156:J156"/>
    <mergeCell ref="H158:J158"/>
    <mergeCell ref="F161:J161"/>
    <mergeCell ref="H144:J144"/>
    <mergeCell ref="F145:J145"/>
    <mergeCell ref="I146:J146"/>
    <mergeCell ref="H148:J148"/>
    <mergeCell ref="E149:J149"/>
    <mergeCell ref="F150:J150"/>
    <mergeCell ref="H147:J147"/>
    <mergeCell ref="H160:J160"/>
    <mergeCell ref="E136:J136"/>
    <mergeCell ref="F137:J137"/>
    <mergeCell ref="F138:J138"/>
    <mergeCell ref="I139:J139"/>
    <mergeCell ref="H141:J141"/>
    <mergeCell ref="I142:J142"/>
    <mergeCell ref="F127:J127"/>
    <mergeCell ref="F128:J128"/>
    <mergeCell ref="I129:J129"/>
    <mergeCell ref="H131:J131"/>
    <mergeCell ref="H133:J133"/>
    <mergeCell ref="H135:J135"/>
    <mergeCell ref="F119:J119"/>
    <mergeCell ref="F120:J120"/>
    <mergeCell ref="I121:J121"/>
    <mergeCell ref="H123:J123"/>
    <mergeCell ref="H125:J125"/>
    <mergeCell ref="E126:J126"/>
    <mergeCell ref="I110:J110"/>
    <mergeCell ref="F112:J112"/>
    <mergeCell ref="F113:J113"/>
    <mergeCell ref="I114:J114"/>
    <mergeCell ref="I116:J116"/>
    <mergeCell ref="E118:J118"/>
    <mergeCell ref="H102:J102"/>
    <mergeCell ref="H104:J104"/>
    <mergeCell ref="F105:J105"/>
    <mergeCell ref="I106:J106"/>
    <mergeCell ref="F108:J108"/>
    <mergeCell ref="F109:J109"/>
    <mergeCell ref="F91:J91"/>
    <mergeCell ref="I92:J92"/>
    <mergeCell ref="H94:J94"/>
    <mergeCell ref="H96:J96"/>
    <mergeCell ref="H98:J98"/>
    <mergeCell ref="H100:J100"/>
    <mergeCell ref="F84:J84"/>
    <mergeCell ref="F85:J85"/>
    <mergeCell ref="I86:J86"/>
    <mergeCell ref="H88:J88"/>
    <mergeCell ref="E89:J89"/>
    <mergeCell ref="F90:J90"/>
    <mergeCell ref="F77:J77"/>
    <mergeCell ref="F78:J78"/>
    <mergeCell ref="I79:J79"/>
    <mergeCell ref="H81:J81"/>
    <mergeCell ref="H82:J82"/>
    <mergeCell ref="E83:J83"/>
    <mergeCell ref="H69:J69"/>
    <mergeCell ref="I70:J70"/>
    <mergeCell ref="H72:J72"/>
    <mergeCell ref="I73:J73"/>
    <mergeCell ref="H75:J75"/>
    <mergeCell ref="E76:J76"/>
    <mergeCell ref="F61:J61"/>
    <mergeCell ref="I62:J62"/>
    <mergeCell ref="H64:J64"/>
    <mergeCell ref="E65:J65"/>
    <mergeCell ref="F66:J66"/>
    <mergeCell ref="I67:J67"/>
    <mergeCell ref="I52:J52"/>
    <mergeCell ref="E54:J54"/>
    <mergeCell ref="F55:J55"/>
    <mergeCell ref="I56:J56"/>
    <mergeCell ref="E59:J59"/>
    <mergeCell ref="F60:J60"/>
    <mergeCell ref="H45:J45"/>
    <mergeCell ref="I46:J46"/>
    <mergeCell ref="H47:J47"/>
    <mergeCell ref="I48:J48"/>
    <mergeCell ref="F49:J49"/>
    <mergeCell ref="I50:J50"/>
    <mergeCell ref="I37:J37"/>
    <mergeCell ref="E39:J39"/>
    <mergeCell ref="F40:J40"/>
    <mergeCell ref="G41:J41"/>
    <mergeCell ref="H42:J42"/>
    <mergeCell ref="I43:J43"/>
    <mergeCell ref="E29:J29"/>
    <mergeCell ref="F30:J30"/>
    <mergeCell ref="I31:J31"/>
    <mergeCell ref="I33:J33"/>
    <mergeCell ref="E35:J35"/>
    <mergeCell ref="F36:J36"/>
    <mergeCell ref="F18:J18"/>
    <mergeCell ref="I19:J19"/>
    <mergeCell ref="E23:J23"/>
    <mergeCell ref="F24:J24"/>
    <mergeCell ref="I25:J25"/>
    <mergeCell ref="I27:J27"/>
    <mergeCell ref="J7:R7"/>
    <mergeCell ref="D12:J12"/>
    <mergeCell ref="E13:J13"/>
    <mergeCell ref="F14:J14"/>
    <mergeCell ref="I15:J15"/>
    <mergeCell ref="E17:J17"/>
  </mergeCells>
  <pageMargins left="0.98425196850393704" right="0.59055118110236204" top="0.39370078740157499" bottom="0.59055118110236204" header="0.499999992490753" footer="0.499999992490753"/>
  <pageSetup paperSize="9" scale="47" orientation="portrait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№ххх Табл.№ххх</vt:lpstr>
      <vt:lpstr>'Приложение №ххх Табл.№ххх'!Заголовки_для_печати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2021-04-23T10:19:21Z</dcterms:created>
  <dcterms:modified xsi:type="dcterms:W3CDTF">2022-04-11T11:31:46Z</dcterms:modified>
</cp:coreProperties>
</file>