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920" activeTab="0"/>
  </bookViews>
  <sheets>
    <sheet name="Приложение №6 Табл.№1" sheetId="1" r:id="rId1"/>
  </sheets>
  <definedNames/>
  <calcPr fullCalcOnLoad="1"/>
</workbook>
</file>

<file path=xl/sharedStrings.xml><?xml version="1.0" encoding="utf-8"?>
<sst xmlns="http://schemas.openxmlformats.org/spreadsheetml/2006/main" count="744" uniqueCount="248">
  <si>
    <t>Наименование</t>
  </si>
  <si>
    <t>Главный распоря-дитель</t>
  </si>
  <si>
    <t>Код функциональной статьи</t>
  </si>
  <si>
    <t>Код целевой классификации</t>
  </si>
  <si>
    <t>Вид расходов</t>
  </si>
  <si>
    <t xml:space="preserve">вышестоящий бюджет    (руб.) </t>
  </si>
  <si>
    <t xml:space="preserve"> местный бюджет                 (руб.) </t>
  </si>
  <si>
    <t xml:space="preserve"> Итого                      (руб.) </t>
  </si>
  <si>
    <t>Администрация Туношенского сельского поселения Ярославского муниципального района Ярославской области</t>
  </si>
  <si>
    <t/>
  </si>
  <si>
    <t>Функционирование высшего должностного лица субъекта Российской Федерации и муниципального образования</t>
  </si>
  <si>
    <t>01.02</t>
  </si>
  <si>
    <t>Непрограммные расходы</t>
  </si>
  <si>
    <t>50.0.00.00000</t>
  </si>
  <si>
    <t>Глава Администрации Туношенского сельского поселения</t>
  </si>
  <si>
    <t>50.0.00.69010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</si>
  <si>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</si>
  <si>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</si>
  <si>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</si>
  <si>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Центральный аппарат</t>
  </si>
  <si>
    <t>50.0.00.69020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</si>
  <si>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</si>
  <si>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</si>
  <si>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 xml:space="preserve">Обеспечение деятельности финансовых,налоговых и таможенных органов и органов финансового (финансово-бюджетного) надзора  </t>
  </si>
  <si>
    <t>01.06</t>
  </si>
  <si>
    <t xml:space="preserve">Контроль за исполнением бюджета поселения </t>
  </si>
  <si>
    <t>50.0.00.69030</t>
  </si>
  <si>
    <t>Межбюджетные трансферты</t>
  </si>
  <si>
    <t>Резервные фонды</t>
  </si>
  <si>
    <t>01.11</t>
  </si>
  <si>
    <t>Резервный фонд  муниципального образования</t>
  </si>
  <si>
    <t>50.0.00.69040</t>
  </si>
  <si>
    <t>Другие общегосударственные вопросы</t>
  </si>
  <si>
    <t>01.13</t>
  </si>
  <si>
    <t>Муниципальная программа "Эффективная власть в ТСП"</t>
  </si>
  <si>
    <t>21.0.00.00000</t>
  </si>
  <si>
    <t>Ведомственная целевая программа "Организация деятельности Администрации Туношенского сельского поселения"</t>
  </si>
  <si>
    <t>21.1.00.00000</t>
  </si>
  <si>
    <t>Обеспечение эффективного  функционирования администрации поселения</t>
  </si>
  <si>
    <t>21.1.01.00000</t>
  </si>
  <si>
    <t>Расходы на повышение квалификации и обучение на дополнительных курсах</t>
  </si>
  <si>
    <t>21.1.01.49310</t>
  </si>
  <si>
    <t>Расходы на обслуживание и установку программного обеспечения</t>
  </si>
  <si>
    <t>21.1.01.49320</t>
  </si>
  <si>
    <t>Закупка товаров, работ и услуг для государственных (муниципальных) нужд</t>
  </si>
  <si>
    <t xml:space="preserve">Мобилизационная и вневойсковая подготовка  </t>
  </si>
  <si>
    <t>02.03</t>
  </si>
  <si>
    <t>Субвенция на осуществление полномочий Российской Федерации по осуществлению первичного воинского учета на территориях, где отсутствуют военные комиссариаты</t>
  </si>
  <si>
    <t>50.0.00.51180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</si>
  <si>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</si>
  <si>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</si>
  <si>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Муниципальная программа "Защита населения и территории Туношенского сельского поселения от чрезвычайных ситуаций, обеспечение пожарной безопасности  и безопасности людей на водных объектах"</t>
  </si>
  <si>
    <t>10.0.00.00000</t>
  </si>
  <si>
    <t>Муниципальная целевая программа "Противодействие экстремизму и профилактика терроризма на территории Туношенского сельского поселения"</t>
  </si>
  <si>
    <t>10.2.00.00000</t>
  </si>
  <si>
    <t xml:space="preserve">Приобретение научно-методических материалов, программ, печатных и электронных учебных пособий, учебных фильмов по вопросам профилактики экстремизма и предупреждения террористических актов. </t>
  </si>
  <si>
    <t>10.2.03.00000</t>
  </si>
  <si>
    <t>10.2.03.49100</t>
  </si>
  <si>
    <t>Муниципальная целевая программа "Укрепление пожарной безопасности в населенных пунктах на территории Туношенского сельского поселения"</t>
  </si>
  <si>
    <t>10.1.00.00000</t>
  </si>
  <si>
    <t>Поддержание работоспособности сетей наружного пожаротушения (пожарные гидранты)</t>
  </si>
  <si>
    <t>10.1.02.00000</t>
  </si>
  <si>
    <t>10.1.02.49040</t>
  </si>
  <si>
    <t>Совершенствование пожарных водоемов в сельских населенных пунктах.</t>
  </si>
  <si>
    <t>10.1.03.00000</t>
  </si>
  <si>
    <t>10.1.03.49050</t>
  </si>
  <si>
    <t xml:space="preserve">Решение прочих вопросов по пожарной безопасности </t>
  </si>
  <si>
    <t>10.1.05.00000</t>
  </si>
  <si>
    <t xml:space="preserve">Решение прочих вопросов </t>
  </si>
  <si>
    <t>10.1.05.49070</t>
  </si>
  <si>
    <t>Другие вопросы в области национальной безопасности и правоохранительной деятельности</t>
  </si>
  <si>
    <t>03.14</t>
  </si>
  <si>
    <t>Водное хозяйство</t>
  </si>
  <si>
    <t>04.06</t>
  </si>
  <si>
    <t>Осуществление водохозяйственынх и водоохранных мероприятий</t>
  </si>
  <si>
    <t>21.1.02.00000</t>
  </si>
  <si>
    <t>Изготовление стендов с информацией о месте запрета  и разрешения купания, о месте нахождения водоема</t>
  </si>
  <si>
    <t>21.1.02.49340</t>
  </si>
  <si>
    <t>Дорожное хозяйство(дорожные фонды)</t>
  </si>
  <si>
    <t>04.09</t>
  </si>
  <si>
    <t>Муниципальная программа "Обеспечение качественными коммунальными услугами населения ТСП"</t>
  </si>
  <si>
    <t>14.0.00.00000</t>
  </si>
  <si>
    <t>Муниципальная целевая программа "Сохранность муниципальных автомобильных дорог Туношенского сельского поселения"</t>
  </si>
  <si>
    <t>14.4.00.00000</t>
  </si>
  <si>
    <t>Осуществление дорожной деятельности</t>
  </si>
  <si>
    <t>14.4.01.00000</t>
  </si>
  <si>
    <t>Содержание автомобильных дорог общего пользования местного значения в границах населенных пунктах</t>
  </si>
  <si>
    <t>14.4.01.49290</t>
  </si>
  <si>
    <t>Ремонт автомобильных дорог общего пользования местного значения в границах населенных пунктах</t>
  </si>
  <si>
    <t>14.4.01.49300</t>
  </si>
  <si>
    <t>Жилищное хозяйство</t>
  </si>
  <si>
    <t>05.01</t>
  </si>
  <si>
    <t>Муниципальная программа "Обеспечение доступным и комфортным жильем населения Туношенского сельского поселения"</t>
  </si>
  <si>
    <t>05.0.00.00000</t>
  </si>
  <si>
    <t>Муниципальная целевая программа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</si>
  <si>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05.1.00.00000</t>
  </si>
  <si>
    <t>Реализация мероприятий муниципальной целевой программы "Переселение граждан из жилищного фонда, признанного непригодным для проживания, и (или) с высоким уровнем износа Туношенского сельского поселения"</t>
  </si>
  <si>
    <t>Переселение граждан из жилищного фонда, признанного непригодным для проживания, и (или) с высоким уровнем износа</t>
  </si>
  <si>
    <t>05.1.01.49010</t>
  </si>
  <si>
    <t>Бюджетные инвестиции</t>
  </si>
  <si>
    <t>Муниципальная целевая программа "Комплексная программа  жилищно-коммунального хозяйства Туношенского сельского поселения"</t>
  </si>
  <si>
    <t>14.1.00.00000</t>
  </si>
  <si>
    <t>Организация содержания жилищного фонда</t>
  </si>
  <si>
    <t>14.1.01.00000</t>
  </si>
  <si>
    <t>Отчисления на капитальный ремонт за муниципальное имущество</t>
  </si>
  <si>
    <t>14.1.01.49170</t>
  </si>
  <si>
    <t xml:space="preserve">Оплата за свободный муниципальный жилищный фонд </t>
  </si>
  <si>
    <t>14.1.01.49180</t>
  </si>
  <si>
    <t>14.1.01.49450</t>
  </si>
  <si>
    <t>Организация бесперебойной работы систем жизнеобеспечения и обеспечение населения коммунальными услугами</t>
  </si>
  <si>
    <t>14.1.02.00000</t>
  </si>
  <si>
    <t>Организация сбора и вывоза жидких бытовых отходов</t>
  </si>
  <si>
    <t>14.1.02.49280</t>
  </si>
  <si>
    <t>Коммунальное хозяйство</t>
  </si>
  <si>
    <t>05.02</t>
  </si>
  <si>
    <t>Содержание газового оборудования</t>
  </si>
  <si>
    <t>14.1.01.49430</t>
  </si>
  <si>
    <t>Содержание бань</t>
  </si>
  <si>
    <t>14.1.02.49190</t>
  </si>
  <si>
    <t>На исполнение полномочий  от ЯМР</t>
  </si>
  <si>
    <t>14.3.01.00000</t>
  </si>
  <si>
    <t>Реконструкция, строительство шахтных колодцев</t>
  </si>
  <si>
    <t>14.3.01.10490</t>
  </si>
  <si>
    <t>Благоустройство</t>
  </si>
  <si>
    <t>05.03</t>
  </si>
  <si>
    <t>Муниципальная программа "Охрана окружающей среды в Туношенском сельском поселении"</t>
  </si>
  <si>
    <t>12.0.00.00000</t>
  </si>
  <si>
    <t>Муниципальная целевая программа "Обращение с твёрдыми бытовыми отходами на территории Туношенского сельского поселения"</t>
  </si>
  <si>
    <t>12.1.00.00000</t>
  </si>
  <si>
    <t>Модернизация инфраструктуры обращения с ТБО.</t>
  </si>
  <si>
    <t>12.1.01.00000</t>
  </si>
  <si>
    <t>Устройство контейнерных площадок</t>
  </si>
  <si>
    <t>12.1.01.49150</t>
  </si>
  <si>
    <t>Ликвидированных несанкционированных свалок</t>
  </si>
  <si>
    <t>12.1.02.00000</t>
  </si>
  <si>
    <t>12.1.01.49160</t>
  </si>
  <si>
    <t>Организация благоустройства и озеленения территорий поселения</t>
  </si>
  <si>
    <t>14.1.03.00000</t>
  </si>
  <si>
    <t>Уличное освещение в населенных пунктах</t>
  </si>
  <si>
    <t>14.1.03.49210</t>
  </si>
  <si>
    <t xml:space="preserve">Выкашивание травы </t>
  </si>
  <si>
    <t>14.1.03.49220</t>
  </si>
  <si>
    <t>Обработка территорий общего пользования</t>
  </si>
  <si>
    <t>14.1.03.49230</t>
  </si>
  <si>
    <t>Закупка, установка и ремонт детских площадок</t>
  </si>
  <si>
    <t>14.1.03.49240</t>
  </si>
  <si>
    <t xml:space="preserve">Вывоз мусора </t>
  </si>
  <si>
    <t>14.1.03.49250</t>
  </si>
  <si>
    <t>Спиливание деревьев в населенных пунктах</t>
  </si>
  <si>
    <t>14.1.03.49260</t>
  </si>
  <si>
    <t>Прочие мероприятия по благоустройству</t>
  </si>
  <si>
    <t>14.1.03.49270</t>
  </si>
  <si>
    <t>Другие вопросы в области жилищно-коммунального хозяйства</t>
  </si>
  <si>
    <t>05.05</t>
  </si>
  <si>
    <t>Содержание муниципального учреждения «Центр по благоустройству»</t>
  </si>
  <si>
    <t>14.1.03.49200</t>
  </si>
  <si>
    <t xml:space="preserve">Молодежная политика </t>
  </si>
  <si>
    <t>07.07</t>
  </si>
  <si>
    <t>Культура</t>
  </si>
  <si>
    <t>08.01</t>
  </si>
  <si>
    <t>08.04</t>
  </si>
  <si>
    <t>Сохранение памяти героев</t>
  </si>
  <si>
    <t>21.1.06.00000</t>
  </si>
  <si>
    <t xml:space="preserve">Содержание памятного места </t>
  </si>
  <si>
    <t>21.1.06.49420</t>
  </si>
  <si>
    <t>Пенсионное обеспечение</t>
  </si>
  <si>
    <t>10.01</t>
  </si>
  <si>
    <t xml:space="preserve">Обеспечение социальных выплат выборному должностному лицу местного самоуправления </t>
  </si>
  <si>
    <t>21.1.04.00000</t>
  </si>
  <si>
    <t>Расходы, предусмотренные нормативными правовыми актами Ярославской области, Уставом Туношенского СП, решением Муниципального совета Туношенского СП связанные с социальными выплатами</t>
  </si>
  <si>
    <t>21.1.04.49370</t>
  </si>
  <si>
    <t>Социальное обеспечение и иные выплаты населению</t>
  </si>
  <si>
    <t>Социальное обеспечение населения</t>
  </si>
  <si>
    <t>10.03</t>
  </si>
  <si>
    <t>Муниципальная целевая программа "Поддержка молодых семей в приобретении (строительстве) жилья"</t>
  </si>
  <si>
    <t>05.2.00.0000</t>
  </si>
  <si>
    <t>Реализация мероприятий муниципальной целевой программы "Поддержка молодых семей в приобретении (строительстве) жилья"</t>
  </si>
  <si>
    <t>05.2.01.00000</t>
  </si>
  <si>
    <t>Оказания муниципальной поддержки молодым семьям в улучшении жилищных условий</t>
  </si>
  <si>
    <t xml:space="preserve">Физическая культура </t>
  </si>
  <si>
    <t>11.01</t>
  </si>
  <si>
    <t>ПЛАН</t>
  </si>
  <si>
    <t>ФАКТ</t>
  </si>
  <si>
    <t>Муниципальная целевая программа "Решаем вместе"</t>
  </si>
  <si>
    <t>14.5.00.00000</t>
  </si>
  <si>
    <t>Приведение в качественное состояние элементов благоустройства населенных пунктов</t>
  </si>
  <si>
    <t>14.5.01.00000</t>
  </si>
  <si>
    <t xml:space="preserve">Расходы на формирование современной городской среды за счет средств местного бюджета
</t>
  </si>
  <si>
    <t>Межбюджетные трансферты на передачу осуществления части полномочий в сфере культуры</t>
  </si>
  <si>
    <t>Осуществление контроля</t>
  </si>
  <si>
    <t>50.0.00.69080</t>
  </si>
  <si>
    <t>Обеспечение проведения выборов и референдумов</t>
  </si>
  <si>
    <t>01.07</t>
  </si>
  <si>
    <t>Проведение выборов в законодательные (представительные) органы депутатов Муниципального Совета</t>
  </si>
  <si>
    <t>50.0.00.69050</t>
  </si>
  <si>
    <t>Проведение выборов Главы местного самоуправления</t>
  </si>
  <si>
    <t>50.0.00.69060</t>
  </si>
  <si>
    <t>21.1.01.49530</t>
  </si>
  <si>
    <t>Ремонт и содержание автомобильных дорог</t>
  </si>
  <si>
    <t>14.4.01.10340</t>
  </si>
  <si>
    <t>14.5.F2.55550</t>
  </si>
  <si>
    <t>Благоустройство дворов многоквартирных домов</t>
  </si>
  <si>
    <t>14.5.01.49480</t>
  </si>
  <si>
    <t>Работы связанные с подготовкой технической документации</t>
  </si>
  <si>
    <t>Благоустройство парк</t>
  </si>
  <si>
    <t>14.5.01.49490</t>
  </si>
  <si>
    <t>Другие вопросы в области культуры, кинематографии</t>
  </si>
  <si>
    <t>Расходы на финансирование мероприятий посвященных праздничным и памятным датам</t>
  </si>
  <si>
    <t>21.1.06.49530</t>
  </si>
  <si>
    <t>05.2.01.L4970</t>
  </si>
  <si>
    <t>21.1.06.10110</t>
  </si>
  <si>
    <t>Расходы на финансирование мероприятий посвященных праздничным и памятным дням</t>
  </si>
  <si>
    <t>Расходы на исполнение судебных актов по искам о возмещении вреда, причиненного гражданину или юридическому лицу</t>
  </si>
  <si>
    <t>50.0.00.69070</t>
  </si>
  <si>
    <t>Расходы на финансирование дорожного хозяйства</t>
  </si>
  <si>
    <t>14.4.01.72440</t>
  </si>
  <si>
    <t>14.4.01.42440</t>
  </si>
  <si>
    <t>Реализация мероприятий инициативного бюджетирования на территории Ярославской области (поддержка местных инициатив)</t>
  </si>
  <si>
    <t>14.5.01.75350</t>
  </si>
  <si>
    <t>14.5.01.45350</t>
  </si>
  <si>
    <t>Осуществление мероприятий  в области молодежной политики</t>
  </si>
  <si>
    <t>21.1.03.00000</t>
  </si>
  <si>
    <t>Организация проведения  молодежного слета</t>
  </si>
  <si>
    <t>21.1.03.49350</t>
  </si>
  <si>
    <t>Осуществление мероприятий  в области культурно-досуговой деятельности</t>
  </si>
  <si>
    <t>21.1.07.00000</t>
  </si>
  <si>
    <t>21.1.07.49520</t>
  </si>
  <si>
    <t>Субсидия на капитальный ремонт учреждений культурно-досугового типа в сельской местности</t>
  </si>
  <si>
    <t>Привлечение различных категорий населения поселения к занятиям физической культурой и развитие массового спорта</t>
  </si>
  <si>
    <t>21.1.05.00000</t>
  </si>
  <si>
    <t>Приобретение кубков, призов на мероприятия по спорту</t>
  </si>
  <si>
    <t>21.1.05.49380</t>
  </si>
  <si>
    <t>Приобретение формы спортивного инвентаря и оборудования по спорту</t>
  </si>
  <si>
    <t>21.1.05.49390</t>
  </si>
  <si>
    <t>Субсидия на реализацию мероприятий по борьбе с борщивиком</t>
  </si>
  <si>
    <t>14.1.03.76900</t>
  </si>
  <si>
    <t>Содержание парка</t>
  </si>
  <si>
    <t>14.1.03.49550</t>
  </si>
  <si>
    <t>Расходы передаваемые из бюджета Ярославского муниципального района бюджетам поселений, входящих в состав ЯМР, на ликвидацию несанкционированных свалок отходов</t>
  </si>
  <si>
    <t>12.1.02.10710</t>
  </si>
  <si>
    <t>14.1.03.46900</t>
  </si>
  <si>
    <t>14.1.03.L5760</t>
  </si>
  <si>
    <t>Расходы на проведения мероприятий по благоустройству сельских территорий</t>
  </si>
  <si>
    <t>% выпол</t>
  </si>
  <si>
    <t>Расходы местного бюджета по главным распорядителям, функциональным статьям расходов, целевым статьям (государственным программам и непрограммным направлениям деятельности) и группам видов расходов классификации расходов бюджетов Российской Федерации за 2020 год</t>
  </si>
  <si>
    <t xml:space="preserve">Приложение 6 к решению Муниципального Совета Туношенского СП         от  г.  № </t>
  </si>
  <si>
    <t>14.1.03.10660</t>
  </si>
  <si>
    <t>Расходы на частичное финансирование первоочередных расходных обязательств, возникших при выполнении полномочий  органов местного самоуправления, за исключением заработной платы и начислений на нее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</si>
</sst>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\.0\.00\.00000"/>
    <numFmt numFmtId="174" formatCode="#,##0_ ;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0"/>
    </font>
    <font>
      <b/>
      <sz val="10.5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4" fillId="0" borderId="0" xfId="53" applyFont="1" applyProtection="1">
      <alignment/>
      <protection hidden="1"/>
    </xf>
    <xf numFmtId="0" fontId="4" fillId="0" borderId="0" xfId="53" applyFont="1" applyAlignment="1" applyProtection="1">
      <alignment vertical="center"/>
      <protection hidden="1"/>
    </xf>
    <xf numFmtId="0" fontId="4" fillId="0" borderId="0" xfId="53" applyFont="1" applyAlignment="1" applyProtection="1">
      <alignment vertical="center" wrapText="1"/>
      <protection hidden="1"/>
    </xf>
    <xf numFmtId="0" fontId="5" fillId="0" borderId="10" xfId="53" applyFont="1" applyBorder="1" applyAlignment="1" applyProtection="1">
      <alignment horizontal="center" vertical="center" wrapText="1"/>
      <protection hidden="1"/>
    </xf>
    <xf numFmtId="49" fontId="5" fillId="0" borderId="10" xfId="53" applyNumberFormat="1" applyFont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7" fillId="0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0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72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Fill="1" applyBorder="1" applyAlignment="1">
      <alignment wrapText="1"/>
    </xf>
    <xf numFmtId="0" fontId="1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0" fillId="33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11" xfId="53" applyBorder="1" applyAlignment="1">
      <alignment/>
      <protection/>
    </xf>
    <xf numFmtId="0" fontId="2" fillId="0" borderId="12" xfId="53" applyBorder="1" applyAlignment="1">
      <alignment/>
      <protection/>
    </xf>
    <xf numFmtId="0" fontId="2" fillId="0" borderId="0" xfId="53" applyFont="1">
      <alignment/>
      <protection/>
    </xf>
    <xf numFmtId="0" fontId="5" fillId="0" borderId="10" xfId="53" applyFont="1" applyBorder="1" applyAlignment="1" applyProtection="1">
      <alignment horizontal="center" vertical="center" wrapText="1"/>
      <protection hidden="1"/>
    </xf>
    <xf numFmtId="0" fontId="5" fillId="0" borderId="11" xfId="53" applyFont="1" applyBorder="1" applyAlignment="1" applyProtection="1">
      <alignment horizontal="center" vertical="center" wrapText="1"/>
      <protection hidden="1"/>
    </xf>
    <xf numFmtId="0" fontId="2" fillId="0" borderId="10" xfId="53" applyFont="1" applyBorder="1">
      <alignment/>
      <protection/>
    </xf>
    <xf numFmtId="3" fontId="5" fillId="0" borderId="11" xfId="53" applyNumberFormat="1" applyFont="1" applyFill="1" applyBorder="1" applyAlignment="1" applyProtection="1">
      <alignment horizontal="center" vertical="center"/>
      <protection hidden="1"/>
    </xf>
    <xf numFmtId="3" fontId="12" fillId="0" borderId="11" xfId="53" applyNumberFormat="1" applyFont="1" applyFill="1" applyBorder="1" applyAlignment="1" applyProtection="1">
      <alignment horizontal="center" vertical="center"/>
      <protection hidden="1"/>
    </xf>
    <xf numFmtId="3" fontId="9" fillId="0" borderId="11" xfId="53" applyNumberFormat="1" applyFont="1" applyFill="1" applyBorder="1" applyAlignment="1" applyProtection="1">
      <alignment horizontal="center" vertical="center"/>
      <protection hidden="1"/>
    </xf>
    <xf numFmtId="3" fontId="8" fillId="0" borderId="11" xfId="53" applyNumberFormat="1" applyFont="1" applyFill="1" applyBorder="1" applyAlignment="1" applyProtection="1">
      <alignment horizontal="center" vertical="center"/>
      <protection hidden="1"/>
    </xf>
    <xf numFmtId="3" fontId="5" fillId="0" borderId="10" xfId="53" applyNumberFormat="1" applyFont="1" applyFill="1" applyBorder="1" applyAlignment="1" applyProtection="1">
      <alignment horizontal="center" vertical="center"/>
      <protection hidden="1"/>
    </xf>
    <xf numFmtId="3" fontId="12" fillId="0" borderId="10" xfId="53" applyNumberFormat="1" applyFont="1" applyFill="1" applyBorder="1" applyAlignment="1" applyProtection="1">
      <alignment horizontal="center" vertical="center"/>
      <protection hidden="1"/>
    </xf>
    <xf numFmtId="3" fontId="9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7" fillId="33" borderId="10" xfId="53" applyNumberFormat="1" applyFont="1" applyFill="1" applyBorder="1" applyAlignment="1" applyProtection="1">
      <alignment horizontal="center" vertical="top"/>
      <protection hidden="1"/>
    </xf>
    <xf numFmtId="172" fontId="13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13" fillId="0" borderId="11" xfId="53" applyNumberFormat="1" applyFont="1" applyFill="1" applyBorder="1" applyAlignment="1" applyProtection="1">
      <alignment horizontal="center" vertical="center" wrapText="1"/>
      <protection hidden="1"/>
    </xf>
    <xf numFmtId="173" fontId="1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34" borderId="11" xfId="53" applyNumberFormat="1" applyFont="1" applyFill="1" applyBorder="1" applyAlignment="1" applyProtection="1">
      <alignment horizontal="left" vertical="center" wrapText="1"/>
      <protection hidden="1"/>
    </xf>
    <xf numFmtId="172" fontId="8" fillId="34" borderId="11" xfId="53" applyNumberFormat="1" applyFont="1" applyFill="1" applyBorder="1" applyAlignment="1" applyProtection="1">
      <alignment horizontal="center" vertical="center" wrapText="1"/>
      <protection hidden="1"/>
    </xf>
    <xf numFmtId="49" fontId="8" fillId="34" borderId="11" xfId="53" applyNumberFormat="1" applyFont="1" applyFill="1" applyBorder="1" applyAlignment="1" applyProtection="1">
      <alignment horizontal="center" vertical="center" wrapText="1"/>
      <protection hidden="1"/>
    </xf>
    <xf numFmtId="173" fontId="8" fillId="34" borderId="11" xfId="53" applyNumberFormat="1" applyFont="1" applyFill="1" applyBorder="1" applyAlignment="1" applyProtection="1">
      <alignment horizontal="center" vertical="center" wrapText="1"/>
      <protection hidden="1"/>
    </xf>
    <xf numFmtId="3" fontId="8" fillId="34" borderId="11" xfId="53" applyNumberFormat="1" applyFont="1" applyFill="1" applyBorder="1" applyAlignment="1" applyProtection="1">
      <alignment horizontal="center" vertical="center"/>
      <protection hidden="1"/>
    </xf>
    <xf numFmtId="3" fontId="8" fillId="34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left" vertical="center" wrapText="1"/>
      <protection hidden="1"/>
    </xf>
    <xf numFmtId="173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172" fontId="12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12" fillId="0" borderId="11" xfId="53" applyNumberFormat="1" applyFont="1" applyFill="1" applyBorder="1" applyAlignment="1" applyProtection="1">
      <alignment horizontal="center" vertical="center" wrapText="1"/>
      <protection hidden="1"/>
    </xf>
    <xf numFmtId="172" fontId="9" fillId="0" borderId="11" xfId="53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53" applyNumberFormat="1" applyFont="1" applyFill="1" applyBorder="1" applyAlignment="1" applyProtection="1">
      <alignment horizontal="center" vertical="center" wrapText="1"/>
      <protection hidden="1"/>
    </xf>
    <xf numFmtId="173" fontId="9" fillId="0" borderId="11" xfId="53" applyNumberFormat="1" applyFont="1" applyFill="1" applyBorder="1" applyAlignment="1" applyProtection="1">
      <alignment horizontal="center" vertical="center" wrapText="1"/>
      <protection hidden="1"/>
    </xf>
    <xf numFmtId="3" fontId="5" fillId="33" borderId="11" xfId="53" applyNumberFormat="1" applyFont="1" applyFill="1" applyBorder="1" applyAlignment="1" applyProtection="1">
      <alignment horizontal="center" vertical="center"/>
      <protection hidden="1"/>
    </xf>
    <xf numFmtId="3" fontId="9" fillId="33" borderId="11" xfId="53" applyNumberFormat="1" applyFont="1" applyFill="1" applyBorder="1" applyAlignment="1" applyProtection="1">
      <alignment horizontal="center" vertical="center"/>
      <protection hidden="1"/>
    </xf>
    <xf numFmtId="171" fontId="9" fillId="0" borderId="10" xfId="53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5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5" fillId="33" borderId="10" xfId="53" applyNumberFormat="1" applyFont="1" applyFill="1" applyBorder="1" applyAlignment="1" applyProtection="1">
      <alignment horizontal="center" vertical="top"/>
      <protection hidden="1"/>
    </xf>
    <xf numFmtId="173" fontId="12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Border="1">
      <alignment/>
      <protection/>
    </xf>
    <xf numFmtId="172" fontId="5" fillId="33" borderId="11" xfId="53" applyNumberFormat="1" applyFont="1" applyFill="1" applyBorder="1" applyAlignment="1" applyProtection="1">
      <alignment horizontal="center" vertical="center" wrapText="1"/>
      <protection hidden="1"/>
    </xf>
    <xf numFmtId="49" fontId="5" fillId="33" borderId="11" xfId="53" applyNumberFormat="1" applyFont="1" applyFill="1" applyBorder="1" applyAlignment="1" applyProtection="1">
      <alignment horizontal="center" vertical="center" wrapText="1"/>
      <protection hidden="1"/>
    </xf>
    <xf numFmtId="172" fontId="12" fillId="33" borderId="11" xfId="53" applyNumberFormat="1" applyFont="1" applyFill="1" applyBorder="1" applyAlignment="1" applyProtection="1">
      <alignment horizontal="center" vertical="center" wrapText="1"/>
      <protection hidden="1"/>
    </xf>
    <xf numFmtId="49" fontId="12" fillId="33" borderId="11" xfId="53" applyNumberFormat="1" applyFont="1" applyFill="1" applyBorder="1" applyAlignment="1" applyProtection="1">
      <alignment horizontal="center" vertical="center" wrapText="1"/>
      <protection hidden="1"/>
    </xf>
    <xf numFmtId="3" fontId="2" fillId="0" borderId="0" xfId="53" applyNumberFormat="1">
      <alignment/>
      <protection/>
    </xf>
    <xf numFmtId="0" fontId="2" fillId="0" borderId="11" xfId="53" applyFont="1" applyBorder="1">
      <alignment/>
      <protection/>
    </xf>
    <xf numFmtId="10" fontId="14" fillId="0" borderId="0" xfId="53" applyNumberFormat="1" applyFont="1">
      <alignment/>
      <protection/>
    </xf>
    <xf numFmtId="10" fontId="14" fillId="0" borderId="10" xfId="53" applyNumberFormat="1" applyFont="1" applyBorder="1">
      <alignment/>
      <protection/>
    </xf>
    <xf numFmtId="174" fontId="9" fillId="0" borderId="10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2" fillId="0" borderId="11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2" fillId="0" borderId="13" xfId="53" applyFont="1" applyBorder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4" fillId="0" borderId="0" xfId="53" applyFont="1" applyAlignment="1" applyProtection="1">
      <alignment horizontal="right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7"/>
  <sheetViews>
    <sheetView showGridLines="0" tabSelected="1" zoomScalePageLayoutView="0" workbookViewId="0" topLeftCell="A4">
      <selection activeCell="K232" sqref="K232:K233"/>
    </sheetView>
  </sheetViews>
  <sheetFormatPr defaultColWidth="9.140625" defaultRowHeight="15"/>
  <cols>
    <col min="1" max="1" width="0.13671875" style="1" customWidth="1"/>
    <col min="2" max="2" width="36.57421875" style="1" customWidth="1"/>
    <col min="3" max="4" width="7.7109375" style="1" customWidth="1"/>
    <col min="5" max="5" width="12.7109375" style="1" customWidth="1"/>
    <col min="6" max="6" width="7.7109375" style="1" customWidth="1"/>
    <col min="7" max="7" width="12.7109375" style="22" customWidth="1"/>
    <col min="8" max="8" width="14.00390625" style="22" customWidth="1"/>
    <col min="9" max="12" width="12.7109375" style="22" customWidth="1"/>
    <col min="13" max="13" width="9.140625" style="65" customWidth="1"/>
    <col min="14" max="16384" width="9.140625" style="1" customWidth="1"/>
  </cols>
  <sheetData>
    <row r="1" spans="1:12" ht="15" customHeight="1">
      <c r="A1" s="3"/>
      <c r="B1" s="3"/>
      <c r="C1" s="4"/>
      <c r="D1" s="5"/>
      <c r="E1" s="5"/>
      <c r="F1" s="5"/>
      <c r="G1" s="5"/>
      <c r="H1" s="5"/>
      <c r="I1" s="5"/>
      <c r="J1" s="74" t="s">
        <v>245</v>
      </c>
      <c r="K1" s="74"/>
      <c r="L1" s="74"/>
    </row>
    <row r="2" spans="1:12" ht="15" customHeight="1">
      <c r="A2" s="3"/>
      <c r="B2" s="3"/>
      <c r="C2" s="5"/>
      <c r="D2" s="5"/>
      <c r="E2" s="5"/>
      <c r="F2" s="5"/>
      <c r="G2" s="5"/>
      <c r="H2" s="5"/>
      <c r="I2" s="5"/>
      <c r="J2" s="74"/>
      <c r="K2" s="74"/>
      <c r="L2" s="74"/>
    </row>
    <row r="3" spans="1:12" ht="15" customHeight="1">
      <c r="A3" s="3"/>
      <c r="B3" s="3"/>
      <c r="C3" s="4"/>
      <c r="D3" s="5"/>
      <c r="E3" s="5"/>
      <c r="F3" s="5"/>
      <c r="G3" s="5"/>
      <c r="H3" s="5"/>
      <c r="I3" s="5"/>
      <c r="J3" s="74"/>
      <c r="K3" s="74"/>
      <c r="L3" s="74"/>
    </row>
    <row r="4" spans="1:12" ht="14.25" customHeight="1">
      <c r="A4" s="2"/>
      <c r="B4" s="2"/>
      <c r="C4" s="2"/>
      <c r="D4" s="5"/>
      <c r="E4" s="5"/>
      <c r="F4" s="5"/>
      <c r="G4" s="5"/>
      <c r="H4" s="5"/>
      <c r="I4" s="5"/>
      <c r="J4" s="74"/>
      <c r="K4" s="74"/>
      <c r="L4" s="74"/>
    </row>
    <row r="5" spans="1:10" ht="59.25" customHeight="1">
      <c r="A5" s="3"/>
      <c r="B5" s="68" t="s">
        <v>244</v>
      </c>
      <c r="C5" s="69"/>
      <c r="D5" s="69"/>
      <c r="E5" s="69"/>
      <c r="F5" s="69"/>
      <c r="G5" s="69"/>
      <c r="H5" s="69"/>
      <c r="I5" s="69"/>
      <c r="J5" s="69"/>
    </row>
    <row r="6" spans="1:5" ht="14.25" customHeight="1">
      <c r="A6" s="2"/>
      <c r="B6" s="2"/>
      <c r="C6" s="2"/>
      <c r="D6" s="2"/>
      <c r="E6" s="2"/>
    </row>
    <row r="8" spans="2:13" ht="12.75">
      <c r="B8" s="20"/>
      <c r="C8" s="21"/>
      <c r="D8" s="21"/>
      <c r="E8" s="21"/>
      <c r="F8" s="21"/>
      <c r="G8" s="70" t="s">
        <v>181</v>
      </c>
      <c r="H8" s="71"/>
      <c r="I8" s="72"/>
      <c r="J8" s="73" t="s">
        <v>182</v>
      </c>
      <c r="K8" s="73"/>
      <c r="L8" s="70"/>
      <c r="M8" s="66"/>
    </row>
    <row r="9" spans="2:13" ht="63.75">
      <c r="B9" s="6" t="s">
        <v>0</v>
      </c>
      <c r="C9" s="6" t="s">
        <v>1</v>
      </c>
      <c r="D9" s="7" t="s">
        <v>2</v>
      </c>
      <c r="E9" s="6" t="s">
        <v>3</v>
      </c>
      <c r="F9" s="6" t="s">
        <v>4</v>
      </c>
      <c r="G9" s="23" t="s">
        <v>5</v>
      </c>
      <c r="H9" s="23" t="s">
        <v>6</v>
      </c>
      <c r="I9" s="24" t="s">
        <v>7</v>
      </c>
      <c r="J9" s="23" t="s">
        <v>5</v>
      </c>
      <c r="K9" s="23" t="s">
        <v>6</v>
      </c>
      <c r="L9" s="24" t="s">
        <v>7</v>
      </c>
      <c r="M9" s="66" t="s">
        <v>243</v>
      </c>
    </row>
    <row r="10" spans="2:13" ht="12.75">
      <c r="B10" s="6">
        <v>1</v>
      </c>
      <c r="C10" s="6">
        <v>2</v>
      </c>
      <c r="D10" s="7">
        <v>3</v>
      </c>
      <c r="E10" s="6">
        <v>4</v>
      </c>
      <c r="F10" s="6">
        <v>5</v>
      </c>
      <c r="G10" s="23">
        <v>6</v>
      </c>
      <c r="H10" s="23">
        <v>7</v>
      </c>
      <c r="I10" s="24">
        <v>8</v>
      </c>
      <c r="J10" s="25"/>
      <c r="K10" s="25"/>
      <c r="L10" s="64"/>
      <c r="M10" s="66"/>
    </row>
    <row r="11" spans="2:16" ht="60" customHeight="1">
      <c r="B11" s="8" t="s">
        <v>8</v>
      </c>
      <c r="C11" s="35">
        <v>839</v>
      </c>
      <c r="D11" s="36" t="s">
        <v>9</v>
      </c>
      <c r="E11" s="37"/>
      <c r="F11" s="35" t="s">
        <v>9</v>
      </c>
      <c r="G11" s="26">
        <f>G12+G16+G22+G34+G38+G53+G58+G74+G81+G87+G108+G126+G138+G190+G198+G204+G212+G221+G227+G240</f>
        <v>15578794.01</v>
      </c>
      <c r="H11" s="26">
        <f>H12+H16+H22+H34+H38+H53+H58+H74+H81+H87+H108+H126+H138+H190+H198+H204+H212+H221+H227+H240+H28</f>
        <v>32978200.04</v>
      </c>
      <c r="I11" s="26">
        <f>G11+H11+2</f>
        <v>48556996.05</v>
      </c>
      <c r="J11" s="30">
        <f>J12+J16+J22+J34+J38+J53+J58+J74+J81+J87+J108+J126+J138+J190+J198+J204+J212+J221+J227+J240</f>
        <v>15229018.34</v>
      </c>
      <c r="K11" s="30">
        <f>K12+K16+K22+K34+K38+K53+K58+K74+K81+K87+K108+K126+K138+K190+K198+K204+K212+K221+K227+K240+K28</f>
        <v>32425617.96</v>
      </c>
      <c r="L11" s="26">
        <f>J11+K11+3</f>
        <v>47654639.3</v>
      </c>
      <c r="M11" s="66">
        <f>L11/I11</f>
        <v>0.9814165450212194</v>
      </c>
      <c r="P11" s="63"/>
    </row>
    <row r="12" spans="2:13" ht="45" customHeight="1">
      <c r="B12" s="38" t="s">
        <v>10</v>
      </c>
      <c r="C12" s="39" t="s">
        <v>9</v>
      </c>
      <c r="D12" s="40" t="s">
        <v>11</v>
      </c>
      <c r="E12" s="41" t="s">
        <v>9</v>
      </c>
      <c r="F12" s="39" t="s">
        <v>9</v>
      </c>
      <c r="G12" s="42">
        <v>0</v>
      </c>
      <c r="H12" s="42">
        <f>H13</f>
        <v>837150.69</v>
      </c>
      <c r="I12" s="43">
        <f>H12</f>
        <v>837150.69</v>
      </c>
      <c r="J12" s="43">
        <v>0</v>
      </c>
      <c r="K12" s="43">
        <f>K13</f>
        <v>836972.34</v>
      </c>
      <c r="L12" s="42">
        <f>K12</f>
        <v>836972.34</v>
      </c>
      <c r="M12" s="66">
        <f aca="true" t="shared" si="0" ref="M12:M75">L12/I12</f>
        <v>0.9997869559182947</v>
      </c>
    </row>
    <row r="13" spans="2:13" ht="19.5" customHeight="1">
      <c r="B13" s="44" t="s">
        <v>12</v>
      </c>
      <c r="C13" s="14" t="s">
        <v>9</v>
      </c>
      <c r="D13" s="15" t="s">
        <v>9</v>
      </c>
      <c r="E13" s="45" t="s">
        <v>13</v>
      </c>
      <c r="F13" s="14" t="s">
        <v>9</v>
      </c>
      <c r="G13" s="26">
        <v>0</v>
      </c>
      <c r="H13" s="26">
        <f>H14</f>
        <v>837150.69</v>
      </c>
      <c r="I13" s="30">
        <f>H13</f>
        <v>837150.69</v>
      </c>
      <c r="J13" s="30">
        <v>0</v>
      </c>
      <c r="K13" s="30">
        <f>K14</f>
        <v>836972.34</v>
      </c>
      <c r="L13" s="26">
        <f>K13</f>
        <v>836972.34</v>
      </c>
      <c r="M13" s="66">
        <f t="shared" si="0"/>
        <v>0.9997869559182947</v>
      </c>
    </row>
    <row r="14" spans="2:13" ht="19.5" customHeight="1">
      <c r="B14" s="9" t="s">
        <v>14</v>
      </c>
      <c r="C14" s="46" t="s">
        <v>9</v>
      </c>
      <c r="D14" s="47" t="s">
        <v>9</v>
      </c>
      <c r="E14" s="10" t="s">
        <v>15</v>
      </c>
      <c r="F14" s="46" t="s">
        <v>9</v>
      </c>
      <c r="G14" s="27">
        <v>0</v>
      </c>
      <c r="H14" s="27">
        <f>H15</f>
        <v>837150.69</v>
      </c>
      <c r="I14" s="31">
        <f>H14</f>
        <v>837150.69</v>
      </c>
      <c r="J14" s="31">
        <v>0</v>
      </c>
      <c r="K14" s="31">
        <f>K15</f>
        <v>836972.34</v>
      </c>
      <c r="L14" s="27">
        <f>K14</f>
        <v>836972.34</v>
      </c>
      <c r="M14" s="66">
        <f t="shared" si="0"/>
        <v>0.9997869559182947</v>
      </c>
    </row>
    <row r="15" spans="2:13" ht="19.5" customHeight="1">
      <c r="B15" s="9" t="s">
        <v>16</v>
      </c>
      <c r="C15" s="48" t="s">
        <v>9</v>
      </c>
      <c r="D15" s="49" t="s">
        <v>9</v>
      </c>
      <c r="E15" s="50" t="s">
        <v>9</v>
      </c>
      <c r="F15" s="48">
        <v>100</v>
      </c>
      <c r="G15" s="28">
        <v>0</v>
      </c>
      <c r="H15" s="28">
        <v>837150.69</v>
      </c>
      <c r="I15" s="32">
        <f>H15</f>
        <v>837150.69</v>
      </c>
      <c r="J15" s="32">
        <v>0</v>
      </c>
      <c r="K15" s="32">
        <v>836972.34</v>
      </c>
      <c r="L15" s="28">
        <f>K15</f>
        <v>836972.34</v>
      </c>
      <c r="M15" s="66">
        <f t="shared" si="0"/>
        <v>0.9997869559182947</v>
      </c>
    </row>
    <row r="16" spans="2:13" ht="45" customHeight="1">
      <c r="B16" s="38" t="s">
        <v>17</v>
      </c>
      <c r="C16" s="39" t="s">
        <v>9</v>
      </c>
      <c r="D16" s="40" t="s">
        <v>18</v>
      </c>
      <c r="E16" s="41" t="s">
        <v>9</v>
      </c>
      <c r="F16" s="39" t="s">
        <v>9</v>
      </c>
      <c r="G16" s="42">
        <f>G17</f>
        <v>0</v>
      </c>
      <c r="H16" s="42">
        <f>H17</f>
        <v>5403304.29</v>
      </c>
      <c r="I16" s="42">
        <f aca="true" t="shared" si="1" ref="I16:I22">G16+H16</f>
        <v>5403304.29</v>
      </c>
      <c r="J16" s="43">
        <f>J17</f>
        <v>0</v>
      </c>
      <c r="K16" s="43">
        <f>K17</f>
        <v>5140189.300000001</v>
      </c>
      <c r="L16" s="42">
        <f aca="true" t="shared" si="2" ref="L16:L22">J16+K16</f>
        <v>5140189.300000001</v>
      </c>
      <c r="M16" s="66">
        <f t="shared" si="0"/>
        <v>0.9513047987160466</v>
      </c>
    </row>
    <row r="17" spans="2:13" ht="19.5" customHeight="1">
      <c r="B17" s="44" t="s">
        <v>12</v>
      </c>
      <c r="C17" s="14" t="s">
        <v>9</v>
      </c>
      <c r="D17" s="15" t="s">
        <v>9</v>
      </c>
      <c r="E17" s="45" t="s">
        <v>13</v>
      </c>
      <c r="F17" s="14" t="s">
        <v>9</v>
      </c>
      <c r="G17" s="26">
        <f>G18</f>
        <v>0</v>
      </c>
      <c r="H17" s="26">
        <f>H18</f>
        <v>5403304.29</v>
      </c>
      <c r="I17" s="51">
        <f t="shared" si="1"/>
        <v>5403304.29</v>
      </c>
      <c r="J17" s="30">
        <f>J18</f>
        <v>0</v>
      </c>
      <c r="K17" s="30">
        <f>K18</f>
        <v>5140189.300000001</v>
      </c>
      <c r="L17" s="51">
        <f t="shared" si="2"/>
        <v>5140189.300000001</v>
      </c>
      <c r="M17" s="66">
        <f t="shared" si="0"/>
        <v>0.9513047987160466</v>
      </c>
    </row>
    <row r="18" spans="2:13" ht="19.5" customHeight="1">
      <c r="B18" s="9" t="s">
        <v>19</v>
      </c>
      <c r="C18" s="46" t="s">
        <v>9</v>
      </c>
      <c r="D18" s="47" t="s">
        <v>9</v>
      </c>
      <c r="E18" s="10" t="s">
        <v>20</v>
      </c>
      <c r="F18" s="46" t="s">
        <v>9</v>
      </c>
      <c r="G18" s="27">
        <f>G19+G20</f>
        <v>0</v>
      </c>
      <c r="H18" s="27">
        <f>H19+H20+H21</f>
        <v>5403304.29</v>
      </c>
      <c r="I18" s="52">
        <f t="shared" si="1"/>
        <v>5403304.29</v>
      </c>
      <c r="J18" s="31">
        <f>J19+J20</f>
        <v>0</v>
      </c>
      <c r="K18" s="31">
        <f>K19+K20+K21</f>
        <v>5140189.300000001</v>
      </c>
      <c r="L18" s="52">
        <f t="shared" si="2"/>
        <v>5140189.300000001</v>
      </c>
      <c r="M18" s="66">
        <f t="shared" si="0"/>
        <v>0.9513047987160466</v>
      </c>
    </row>
    <row r="19" spans="2:13" ht="19.5" customHeight="1">
      <c r="B19" s="9" t="s">
        <v>16</v>
      </c>
      <c r="C19" s="48" t="s">
        <v>9</v>
      </c>
      <c r="D19" s="49" t="s">
        <v>9</v>
      </c>
      <c r="E19" s="50" t="s">
        <v>9</v>
      </c>
      <c r="F19" s="48">
        <v>100</v>
      </c>
      <c r="G19" s="28">
        <v>0</v>
      </c>
      <c r="H19" s="67">
        <v>4732016.78</v>
      </c>
      <c r="I19" s="52">
        <f t="shared" si="1"/>
        <v>4732016.78</v>
      </c>
      <c r="J19" s="32">
        <v>0</v>
      </c>
      <c r="K19" s="53">
        <v>4523989.74</v>
      </c>
      <c r="L19" s="52">
        <f t="shared" si="2"/>
        <v>4523989.74</v>
      </c>
      <c r="M19" s="66">
        <f t="shared" si="0"/>
        <v>0.9560383976491309</v>
      </c>
    </row>
    <row r="20" spans="2:13" ht="19.5" customHeight="1">
      <c r="B20" s="54" t="s">
        <v>21</v>
      </c>
      <c r="C20" s="48" t="s">
        <v>9</v>
      </c>
      <c r="D20" s="49" t="s">
        <v>9</v>
      </c>
      <c r="E20" s="50" t="s">
        <v>9</v>
      </c>
      <c r="F20" s="48">
        <v>200</v>
      </c>
      <c r="G20" s="28">
        <v>0</v>
      </c>
      <c r="H20" s="67">
        <v>567656.21</v>
      </c>
      <c r="I20" s="52">
        <f t="shared" si="1"/>
        <v>567656.21</v>
      </c>
      <c r="J20" s="32">
        <v>0</v>
      </c>
      <c r="K20" s="53">
        <v>512568.03</v>
      </c>
      <c r="L20" s="52">
        <f t="shared" si="2"/>
        <v>512568.03</v>
      </c>
      <c r="M20" s="66">
        <f t="shared" si="0"/>
        <v>0.902955029770572</v>
      </c>
    </row>
    <row r="21" spans="2:13" ht="19.5" customHeight="1">
      <c r="B21" s="54" t="s">
        <v>22</v>
      </c>
      <c r="C21" s="48" t="s">
        <v>9</v>
      </c>
      <c r="D21" s="49" t="s">
        <v>9</v>
      </c>
      <c r="E21" s="50" t="s">
        <v>9</v>
      </c>
      <c r="F21" s="48">
        <v>800</v>
      </c>
      <c r="G21" s="28">
        <v>0</v>
      </c>
      <c r="H21" s="67">
        <v>103631.3</v>
      </c>
      <c r="I21" s="52">
        <f t="shared" si="1"/>
        <v>103631.3</v>
      </c>
      <c r="J21" s="32">
        <v>0</v>
      </c>
      <c r="K21" s="53">
        <v>103631.53</v>
      </c>
      <c r="L21" s="52">
        <f t="shared" si="2"/>
        <v>103631.53</v>
      </c>
      <c r="M21" s="66">
        <f t="shared" si="0"/>
        <v>1.000002219406685</v>
      </c>
    </row>
    <row r="22" spans="2:13" ht="54" customHeight="1">
      <c r="B22" s="38" t="s">
        <v>23</v>
      </c>
      <c r="C22" s="39" t="s">
        <v>9</v>
      </c>
      <c r="D22" s="40" t="s">
        <v>24</v>
      </c>
      <c r="E22" s="41" t="s">
        <v>9</v>
      </c>
      <c r="F22" s="39" t="s">
        <v>9</v>
      </c>
      <c r="G22" s="42">
        <v>0</v>
      </c>
      <c r="H22" s="42">
        <f>H23</f>
        <v>162460</v>
      </c>
      <c r="I22" s="42">
        <f t="shared" si="1"/>
        <v>162460</v>
      </c>
      <c r="J22" s="43">
        <v>0</v>
      </c>
      <c r="K22" s="43">
        <f>K23</f>
        <v>162460</v>
      </c>
      <c r="L22" s="42">
        <f t="shared" si="2"/>
        <v>162460</v>
      </c>
      <c r="M22" s="66">
        <f t="shared" si="0"/>
        <v>1</v>
      </c>
    </row>
    <row r="23" spans="2:13" ht="19.5" customHeight="1">
      <c r="B23" s="44" t="s">
        <v>12</v>
      </c>
      <c r="C23" s="14" t="s">
        <v>9</v>
      </c>
      <c r="D23" s="15" t="s">
        <v>9</v>
      </c>
      <c r="E23" s="45" t="s">
        <v>13</v>
      </c>
      <c r="F23" s="14" t="s">
        <v>9</v>
      </c>
      <c r="G23" s="26">
        <v>0</v>
      </c>
      <c r="H23" s="26">
        <f>H24+H26</f>
        <v>162460</v>
      </c>
      <c r="I23" s="26">
        <f>I24+I26</f>
        <v>162460</v>
      </c>
      <c r="J23" s="30">
        <v>0</v>
      </c>
      <c r="K23" s="30">
        <f>K24+K26</f>
        <v>162460</v>
      </c>
      <c r="L23" s="26">
        <f>L24+L26</f>
        <v>162460</v>
      </c>
      <c r="M23" s="66">
        <f t="shared" si="0"/>
        <v>1</v>
      </c>
    </row>
    <row r="24" spans="2:13" ht="19.5" customHeight="1">
      <c r="B24" s="9" t="s">
        <v>25</v>
      </c>
      <c r="C24" s="46" t="s">
        <v>9</v>
      </c>
      <c r="D24" s="47" t="s">
        <v>9</v>
      </c>
      <c r="E24" s="10" t="s">
        <v>26</v>
      </c>
      <c r="F24" s="46" t="s">
        <v>9</v>
      </c>
      <c r="G24" s="27">
        <v>0</v>
      </c>
      <c r="H24" s="27">
        <f>H25</f>
        <v>50700</v>
      </c>
      <c r="I24" s="27">
        <f>I25</f>
        <v>50700</v>
      </c>
      <c r="J24" s="31">
        <v>0</v>
      </c>
      <c r="K24" s="31">
        <f>K25</f>
        <v>50700</v>
      </c>
      <c r="L24" s="27">
        <f>L25</f>
        <v>50700</v>
      </c>
      <c r="M24" s="66">
        <f t="shared" si="0"/>
        <v>1</v>
      </c>
    </row>
    <row r="25" spans="2:13" ht="19.5" customHeight="1">
      <c r="B25" s="9" t="s">
        <v>27</v>
      </c>
      <c r="C25" s="48" t="s">
        <v>9</v>
      </c>
      <c r="D25" s="49" t="s">
        <v>9</v>
      </c>
      <c r="E25" s="50" t="s">
        <v>9</v>
      </c>
      <c r="F25" s="48">
        <v>500</v>
      </c>
      <c r="G25" s="28">
        <v>0</v>
      </c>
      <c r="H25" s="53">
        <v>50700</v>
      </c>
      <c r="I25" s="32">
        <f>H25</f>
        <v>50700</v>
      </c>
      <c r="J25" s="32">
        <v>0</v>
      </c>
      <c r="K25" s="53">
        <v>50700</v>
      </c>
      <c r="L25" s="28">
        <f>K25</f>
        <v>50700</v>
      </c>
      <c r="M25" s="66">
        <f t="shared" si="0"/>
        <v>1</v>
      </c>
    </row>
    <row r="26" spans="2:13" ht="19.5" customHeight="1">
      <c r="B26" s="9" t="s">
        <v>189</v>
      </c>
      <c r="C26" s="46" t="s">
        <v>9</v>
      </c>
      <c r="D26" s="47" t="s">
        <v>9</v>
      </c>
      <c r="E26" s="10" t="s">
        <v>190</v>
      </c>
      <c r="F26" s="46" t="s">
        <v>9</v>
      </c>
      <c r="G26" s="27">
        <v>0</v>
      </c>
      <c r="H26" s="27">
        <f>H27</f>
        <v>111760</v>
      </c>
      <c r="I26" s="27">
        <f>I27</f>
        <v>111760</v>
      </c>
      <c r="J26" s="31">
        <v>0</v>
      </c>
      <c r="K26" s="31">
        <f>K27</f>
        <v>111760</v>
      </c>
      <c r="L26" s="27">
        <f>L27</f>
        <v>111760</v>
      </c>
      <c r="M26" s="66">
        <f t="shared" si="0"/>
        <v>1</v>
      </c>
    </row>
    <row r="27" spans="2:13" ht="19.5" customHeight="1">
      <c r="B27" s="9" t="s">
        <v>27</v>
      </c>
      <c r="C27" s="48" t="s">
        <v>9</v>
      </c>
      <c r="D27" s="49" t="s">
        <v>9</v>
      </c>
      <c r="E27" s="50" t="s">
        <v>9</v>
      </c>
      <c r="F27" s="48">
        <v>500</v>
      </c>
      <c r="G27" s="28">
        <v>0</v>
      </c>
      <c r="H27" s="53">
        <v>111760</v>
      </c>
      <c r="I27" s="32">
        <f>H27</f>
        <v>111760</v>
      </c>
      <c r="J27" s="32">
        <v>0</v>
      </c>
      <c r="K27" s="53">
        <v>111760</v>
      </c>
      <c r="L27" s="28">
        <f>K27</f>
        <v>111760</v>
      </c>
      <c r="M27" s="66">
        <f t="shared" si="0"/>
        <v>1</v>
      </c>
    </row>
    <row r="28" spans="2:13" ht="19.5" customHeight="1">
      <c r="B28" s="38" t="s">
        <v>191</v>
      </c>
      <c r="C28" s="39" t="s">
        <v>9</v>
      </c>
      <c r="D28" s="40" t="s">
        <v>192</v>
      </c>
      <c r="E28" s="41" t="s">
        <v>9</v>
      </c>
      <c r="F28" s="39" t="s">
        <v>9</v>
      </c>
      <c r="G28" s="42">
        <v>0</v>
      </c>
      <c r="H28" s="42">
        <f>H29</f>
        <v>0</v>
      </c>
      <c r="I28" s="42">
        <f>G28+H28</f>
        <v>0</v>
      </c>
      <c r="J28" s="43">
        <v>0</v>
      </c>
      <c r="K28" s="43">
        <f>K29</f>
        <v>0</v>
      </c>
      <c r="L28" s="42">
        <f>J28+K28</f>
        <v>0</v>
      </c>
      <c r="M28" s="66"/>
    </row>
    <row r="29" spans="2:13" ht="19.5" customHeight="1">
      <c r="B29" s="44" t="s">
        <v>12</v>
      </c>
      <c r="C29" s="14" t="s">
        <v>9</v>
      </c>
      <c r="D29" s="15" t="s">
        <v>9</v>
      </c>
      <c r="E29" s="45" t="s">
        <v>13</v>
      </c>
      <c r="F29" s="14" t="s">
        <v>9</v>
      </c>
      <c r="G29" s="26">
        <v>0</v>
      </c>
      <c r="H29" s="26">
        <f>H30+H32</f>
        <v>0</v>
      </c>
      <c r="I29" s="26">
        <f>I30+I32</f>
        <v>0</v>
      </c>
      <c r="J29" s="30">
        <v>0</v>
      </c>
      <c r="K29" s="30">
        <f>K30+K32</f>
        <v>0</v>
      </c>
      <c r="L29" s="26">
        <f>L30+L32</f>
        <v>0</v>
      </c>
      <c r="M29" s="66"/>
    </row>
    <row r="30" spans="2:13" ht="19.5" customHeight="1">
      <c r="B30" s="9" t="s">
        <v>193</v>
      </c>
      <c r="C30" s="46" t="s">
        <v>9</v>
      </c>
      <c r="D30" s="47" t="s">
        <v>9</v>
      </c>
      <c r="E30" s="10" t="s">
        <v>194</v>
      </c>
      <c r="F30" s="46" t="s">
        <v>9</v>
      </c>
      <c r="G30" s="27">
        <v>0</v>
      </c>
      <c r="H30" s="27">
        <f>H31</f>
        <v>0</v>
      </c>
      <c r="I30" s="27">
        <f>I31</f>
        <v>0</v>
      </c>
      <c r="J30" s="31">
        <v>0</v>
      </c>
      <c r="K30" s="31">
        <f>K31</f>
        <v>0</v>
      </c>
      <c r="L30" s="27">
        <f>L31</f>
        <v>0</v>
      </c>
      <c r="M30" s="66"/>
    </row>
    <row r="31" spans="2:13" ht="19.5" customHeight="1">
      <c r="B31" s="54" t="s">
        <v>21</v>
      </c>
      <c r="C31" s="48" t="s">
        <v>9</v>
      </c>
      <c r="D31" s="49" t="s">
        <v>9</v>
      </c>
      <c r="E31" s="10"/>
      <c r="F31" s="48">
        <v>200</v>
      </c>
      <c r="G31" s="28">
        <v>0</v>
      </c>
      <c r="H31" s="53">
        <v>0</v>
      </c>
      <c r="I31" s="32">
        <f>H31</f>
        <v>0</v>
      </c>
      <c r="J31" s="32">
        <v>0</v>
      </c>
      <c r="K31" s="53">
        <v>0</v>
      </c>
      <c r="L31" s="28">
        <f>K31</f>
        <v>0</v>
      </c>
      <c r="M31" s="66"/>
    </row>
    <row r="32" spans="2:13" ht="19.5" customHeight="1">
      <c r="B32" s="9" t="s">
        <v>195</v>
      </c>
      <c r="C32" s="46" t="s">
        <v>9</v>
      </c>
      <c r="D32" s="47" t="s">
        <v>9</v>
      </c>
      <c r="E32" s="10" t="s">
        <v>196</v>
      </c>
      <c r="F32" s="46" t="s">
        <v>9</v>
      </c>
      <c r="G32" s="27">
        <v>0</v>
      </c>
      <c r="H32" s="27">
        <f>H33</f>
        <v>0</v>
      </c>
      <c r="I32" s="27">
        <f>I33</f>
        <v>0</v>
      </c>
      <c r="J32" s="31">
        <v>0</v>
      </c>
      <c r="K32" s="31">
        <f>K33</f>
        <v>0</v>
      </c>
      <c r="L32" s="27">
        <f>L33</f>
        <v>0</v>
      </c>
      <c r="M32" s="66"/>
    </row>
    <row r="33" spans="2:13" ht="19.5" customHeight="1">
      <c r="B33" s="54" t="s">
        <v>21</v>
      </c>
      <c r="C33" s="48" t="s">
        <v>9</v>
      </c>
      <c r="D33" s="49" t="s">
        <v>9</v>
      </c>
      <c r="E33" s="50" t="s">
        <v>9</v>
      </c>
      <c r="F33" s="48">
        <v>200</v>
      </c>
      <c r="G33" s="28">
        <v>0</v>
      </c>
      <c r="H33" s="53">
        <v>0</v>
      </c>
      <c r="I33" s="32">
        <f>H33</f>
        <v>0</v>
      </c>
      <c r="J33" s="32">
        <v>0</v>
      </c>
      <c r="K33" s="53">
        <v>0</v>
      </c>
      <c r="L33" s="28">
        <f>K33</f>
        <v>0</v>
      </c>
      <c r="M33" s="66"/>
    </row>
    <row r="34" spans="2:13" ht="34.5" customHeight="1">
      <c r="B34" s="38" t="s">
        <v>28</v>
      </c>
      <c r="C34" s="39" t="s">
        <v>9</v>
      </c>
      <c r="D34" s="40" t="s">
        <v>29</v>
      </c>
      <c r="E34" s="41" t="s">
        <v>9</v>
      </c>
      <c r="F34" s="39" t="s">
        <v>9</v>
      </c>
      <c r="G34" s="42">
        <v>0</v>
      </c>
      <c r="H34" s="42">
        <f aca="true" t="shared" si="3" ref="H34:L36">H35</f>
        <v>15002</v>
      </c>
      <c r="I34" s="42">
        <f t="shared" si="3"/>
        <v>15002</v>
      </c>
      <c r="J34" s="43">
        <v>0</v>
      </c>
      <c r="K34" s="43">
        <f t="shared" si="3"/>
        <v>0</v>
      </c>
      <c r="L34" s="42">
        <f t="shared" si="3"/>
        <v>0</v>
      </c>
      <c r="M34" s="66">
        <f t="shared" si="0"/>
        <v>0</v>
      </c>
    </row>
    <row r="35" spans="2:13" ht="19.5" customHeight="1">
      <c r="B35" s="44" t="s">
        <v>12</v>
      </c>
      <c r="C35" s="14" t="s">
        <v>9</v>
      </c>
      <c r="D35" s="15" t="s">
        <v>9</v>
      </c>
      <c r="E35" s="45" t="s">
        <v>13</v>
      </c>
      <c r="F35" s="14" t="s">
        <v>9</v>
      </c>
      <c r="G35" s="26">
        <v>0</v>
      </c>
      <c r="H35" s="26">
        <f t="shared" si="3"/>
        <v>15002</v>
      </c>
      <c r="I35" s="26">
        <f t="shared" si="3"/>
        <v>15002</v>
      </c>
      <c r="J35" s="30">
        <v>0</v>
      </c>
      <c r="K35" s="30">
        <f t="shared" si="3"/>
        <v>0</v>
      </c>
      <c r="L35" s="26">
        <f t="shared" si="3"/>
        <v>0</v>
      </c>
      <c r="M35" s="66">
        <f t="shared" si="0"/>
        <v>0</v>
      </c>
    </row>
    <row r="36" spans="2:13" ht="31.5" customHeight="1">
      <c r="B36" s="9" t="s">
        <v>30</v>
      </c>
      <c r="C36" s="46" t="s">
        <v>9</v>
      </c>
      <c r="D36" s="47" t="s">
        <v>9</v>
      </c>
      <c r="E36" s="10" t="s">
        <v>31</v>
      </c>
      <c r="F36" s="46" t="s">
        <v>9</v>
      </c>
      <c r="G36" s="27">
        <v>0</v>
      </c>
      <c r="H36" s="27">
        <f t="shared" si="3"/>
        <v>15002</v>
      </c>
      <c r="I36" s="27">
        <f t="shared" si="3"/>
        <v>15002</v>
      </c>
      <c r="J36" s="31">
        <v>0</v>
      </c>
      <c r="K36" s="31">
        <f t="shared" si="3"/>
        <v>0</v>
      </c>
      <c r="L36" s="27">
        <f t="shared" si="3"/>
        <v>0</v>
      </c>
      <c r="M36" s="66">
        <f t="shared" si="0"/>
        <v>0</v>
      </c>
    </row>
    <row r="37" spans="2:13" ht="30.75" customHeight="1">
      <c r="B37" s="9" t="s">
        <v>22</v>
      </c>
      <c r="C37" s="48" t="s">
        <v>9</v>
      </c>
      <c r="D37" s="49" t="s">
        <v>9</v>
      </c>
      <c r="E37" s="50" t="s">
        <v>9</v>
      </c>
      <c r="F37" s="48">
        <v>800</v>
      </c>
      <c r="G37" s="28">
        <v>0</v>
      </c>
      <c r="H37" s="53">
        <v>15002</v>
      </c>
      <c r="I37" s="32">
        <f>H37</f>
        <v>15002</v>
      </c>
      <c r="J37" s="32">
        <v>0</v>
      </c>
      <c r="K37" s="53">
        <v>0</v>
      </c>
      <c r="L37" s="28">
        <f>K37</f>
        <v>0</v>
      </c>
      <c r="M37" s="66">
        <f t="shared" si="0"/>
        <v>0</v>
      </c>
    </row>
    <row r="38" spans="2:13" ht="19.5" customHeight="1">
      <c r="B38" s="38" t="s">
        <v>32</v>
      </c>
      <c r="C38" s="39" t="s">
        <v>9</v>
      </c>
      <c r="D38" s="40" t="s">
        <v>33</v>
      </c>
      <c r="E38" s="41" t="s">
        <v>9</v>
      </c>
      <c r="F38" s="39" t="s">
        <v>9</v>
      </c>
      <c r="G38" s="42"/>
      <c r="H38" s="42">
        <f>H39+H48</f>
        <v>909002</v>
      </c>
      <c r="I38" s="42">
        <f>G38+H38</f>
        <v>909002</v>
      </c>
      <c r="J38" s="42"/>
      <c r="K38" s="42">
        <f>K39+K48</f>
        <v>908297</v>
      </c>
      <c r="L38" s="42">
        <f>J38+K38</f>
        <v>908297</v>
      </c>
      <c r="M38" s="66">
        <f t="shared" si="0"/>
        <v>0.9992244241486817</v>
      </c>
    </row>
    <row r="39" spans="2:13" ht="34.5" customHeight="1">
      <c r="B39" s="55" t="s">
        <v>34</v>
      </c>
      <c r="C39" s="14" t="s">
        <v>9</v>
      </c>
      <c r="D39" s="15" t="s">
        <v>9</v>
      </c>
      <c r="E39" s="56" t="s">
        <v>35</v>
      </c>
      <c r="F39" s="14" t="s">
        <v>9</v>
      </c>
      <c r="G39" s="26">
        <v>0</v>
      </c>
      <c r="H39" s="26">
        <f aca="true" t="shared" si="4" ref="H39:L40">H40</f>
        <v>617454</v>
      </c>
      <c r="I39" s="26">
        <f t="shared" si="4"/>
        <v>617454</v>
      </c>
      <c r="J39" s="30">
        <v>0</v>
      </c>
      <c r="K39" s="30">
        <f t="shared" si="4"/>
        <v>616749</v>
      </c>
      <c r="L39" s="26">
        <f t="shared" si="4"/>
        <v>616749</v>
      </c>
      <c r="M39" s="66">
        <f t="shared" si="0"/>
        <v>0.9988582145390588</v>
      </c>
    </row>
    <row r="40" spans="2:13" ht="19.5" customHeight="1">
      <c r="B40" s="11" t="s">
        <v>36</v>
      </c>
      <c r="C40" s="14" t="s">
        <v>9</v>
      </c>
      <c r="D40" s="15" t="s">
        <v>9</v>
      </c>
      <c r="E40" s="12" t="s">
        <v>37</v>
      </c>
      <c r="F40" s="14" t="s">
        <v>9</v>
      </c>
      <c r="G40" s="26">
        <v>0</v>
      </c>
      <c r="H40" s="26">
        <f t="shared" si="4"/>
        <v>617454</v>
      </c>
      <c r="I40" s="26">
        <f t="shared" si="4"/>
        <v>617454</v>
      </c>
      <c r="J40" s="30">
        <v>0</v>
      </c>
      <c r="K40" s="30">
        <f t="shared" si="4"/>
        <v>616749</v>
      </c>
      <c r="L40" s="26">
        <f t="shared" si="4"/>
        <v>616749</v>
      </c>
      <c r="M40" s="66">
        <f t="shared" si="0"/>
        <v>0.9988582145390588</v>
      </c>
    </row>
    <row r="41" spans="2:13" ht="19.5" customHeight="1">
      <c r="B41" s="11" t="s">
        <v>38</v>
      </c>
      <c r="C41" s="46" t="s">
        <v>9</v>
      </c>
      <c r="D41" s="47" t="s">
        <v>9</v>
      </c>
      <c r="E41" s="12" t="s">
        <v>39</v>
      </c>
      <c r="F41" s="46" t="s">
        <v>9</v>
      </c>
      <c r="G41" s="27">
        <v>0</v>
      </c>
      <c r="H41" s="27">
        <f>H42+H44+H46</f>
        <v>617454</v>
      </c>
      <c r="I41" s="27">
        <f>I42+I44+I46</f>
        <v>617454</v>
      </c>
      <c r="J41" s="31">
        <v>0</v>
      </c>
      <c r="K41" s="31">
        <f>K42+K44+K46</f>
        <v>616749</v>
      </c>
      <c r="L41" s="27">
        <f>L42+L44+L46</f>
        <v>616749</v>
      </c>
      <c r="M41" s="66">
        <f t="shared" si="0"/>
        <v>0.9988582145390588</v>
      </c>
    </row>
    <row r="42" spans="2:13" ht="19.5" customHeight="1">
      <c r="B42" s="9" t="s">
        <v>40</v>
      </c>
      <c r="C42" s="46"/>
      <c r="D42" s="47"/>
      <c r="E42" s="10" t="s">
        <v>41</v>
      </c>
      <c r="F42" s="46"/>
      <c r="G42" s="27">
        <v>0</v>
      </c>
      <c r="H42" s="27">
        <f>H43</f>
        <v>0</v>
      </c>
      <c r="I42" s="27">
        <f>I43</f>
        <v>0</v>
      </c>
      <c r="J42" s="31">
        <v>0</v>
      </c>
      <c r="K42" s="31">
        <f>K43</f>
        <v>0</v>
      </c>
      <c r="L42" s="27">
        <f>L43</f>
        <v>0</v>
      </c>
      <c r="M42" s="66"/>
    </row>
    <row r="43" spans="2:13" ht="19.5" customHeight="1">
      <c r="B43" s="54" t="s">
        <v>21</v>
      </c>
      <c r="C43" s="48" t="s">
        <v>9</v>
      </c>
      <c r="D43" s="49" t="s">
        <v>9</v>
      </c>
      <c r="E43" s="50" t="s">
        <v>9</v>
      </c>
      <c r="F43" s="48">
        <v>200</v>
      </c>
      <c r="G43" s="28">
        <v>0</v>
      </c>
      <c r="H43" s="28">
        <v>0</v>
      </c>
      <c r="I43" s="32">
        <f>H43</f>
        <v>0</v>
      </c>
      <c r="J43" s="32">
        <v>0</v>
      </c>
      <c r="K43" s="32">
        <v>0</v>
      </c>
      <c r="L43" s="28">
        <f>K43</f>
        <v>0</v>
      </c>
      <c r="M43" s="66"/>
    </row>
    <row r="44" spans="2:13" ht="19.5" customHeight="1">
      <c r="B44" s="9" t="s">
        <v>42</v>
      </c>
      <c r="C44" s="46" t="s">
        <v>9</v>
      </c>
      <c r="D44" s="47" t="s">
        <v>9</v>
      </c>
      <c r="E44" s="10" t="s">
        <v>43</v>
      </c>
      <c r="F44" s="46" t="s">
        <v>9</v>
      </c>
      <c r="G44" s="27">
        <v>0</v>
      </c>
      <c r="H44" s="27">
        <f>H45</f>
        <v>48030</v>
      </c>
      <c r="I44" s="27">
        <f>I45</f>
        <v>48030</v>
      </c>
      <c r="J44" s="31">
        <v>0</v>
      </c>
      <c r="K44" s="31">
        <f>K45</f>
        <v>48030</v>
      </c>
      <c r="L44" s="27">
        <f>L45</f>
        <v>48030</v>
      </c>
      <c r="M44" s="66">
        <f t="shared" si="0"/>
        <v>1</v>
      </c>
    </row>
    <row r="45" spans="2:13" ht="45" customHeight="1">
      <c r="B45" s="9" t="s">
        <v>44</v>
      </c>
      <c r="C45" s="46" t="s">
        <v>9</v>
      </c>
      <c r="D45" s="47" t="s">
        <v>9</v>
      </c>
      <c r="E45" s="57"/>
      <c r="F45" s="46">
        <v>200</v>
      </c>
      <c r="G45" s="27">
        <v>0</v>
      </c>
      <c r="H45" s="27">
        <v>48030</v>
      </c>
      <c r="I45" s="31">
        <f>H45</f>
        <v>48030</v>
      </c>
      <c r="J45" s="31">
        <v>0</v>
      </c>
      <c r="K45" s="31">
        <v>48030</v>
      </c>
      <c r="L45" s="27">
        <f>K45</f>
        <v>48030</v>
      </c>
      <c r="M45" s="66">
        <f t="shared" si="0"/>
        <v>1</v>
      </c>
    </row>
    <row r="46" spans="2:13" ht="51.75" customHeight="1">
      <c r="B46" s="9" t="s">
        <v>42</v>
      </c>
      <c r="C46" s="46" t="s">
        <v>9</v>
      </c>
      <c r="D46" s="47" t="s">
        <v>9</v>
      </c>
      <c r="E46" s="10" t="s">
        <v>197</v>
      </c>
      <c r="F46" s="46" t="s">
        <v>9</v>
      </c>
      <c r="G46" s="27">
        <v>0</v>
      </c>
      <c r="H46" s="27">
        <f>H47</f>
        <v>569424</v>
      </c>
      <c r="I46" s="27">
        <f>I47</f>
        <v>569424</v>
      </c>
      <c r="J46" s="31">
        <v>0</v>
      </c>
      <c r="K46" s="31">
        <f>K47</f>
        <v>568719</v>
      </c>
      <c r="L46" s="27">
        <f>L47</f>
        <v>568719</v>
      </c>
      <c r="M46" s="66">
        <f t="shared" si="0"/>
        <v>0.9987619067689455</v>
      </c>
    </row>
    <row r="47" spans="2:13" ht="59.25" customHeight="1">
      <c r="B47" s="9" t="s">
        <v>44</v>
      </c>
      <c r="C47" s="46" t="s">
        <v>9</v>
      </c>
      <c r="D47" s="47" t="s">
        <v>9</v>
      </c>
      <c r="E47" s="57"/>
      <c r="F47" s="46">
        <v>200</v>
      </c>
      <c r="G47" s="27">
        <v>0</v>
      </c>
      <c r="H47" s="27">
        <v>569424</v>
      </c>
      <c r="I47" s="31">
        <f>H47</f>
        <v>569424</v>
      </c>
      <c r="J47" s="31">
        <v>0</v>
      </c>
      <c r="K47" s="31">
        <v>568719</v>
      </c>
      <c r="L47" s="27">
        <f>K47</f>
        <v>568719</v>
      </c>
      <c r="M47" s="66">
        <f t="shared" si="0"/>
        <v>0.9987619067689455</v>
      </c>
    </row>
    <row r="48" spans="2:13" ht="19.5" customHeight="1">
      <c r="B48" s="44" t="s">
        <v>12</v>
      </c>
      <c r="C48" s="14" t="s">
        <v>9</v>
      </c>
      <c r="D48" s="15" t="s">
        <v>9</v>
      </c>
      <c r="E48" s="45" t="s">
        <v>13</v>
      </c>
      <c r="F48" s="14" t="s">
        <v>9</v>
      </c>
      <c r="G48" s="26">
        <v>0</v>
      </c>
      <c r="H48" s="26">
        <f>H49+H51</f>
        <v>291548</v>
      </c>
      <c r="I48" s="26">
        <f>G48+H48</f>
        <v>291548</v>
      </c>
      <c r="J48" s="26">
        <f>J49+J51</f>
        <v>0</v>
      </c>
      <c r="K48" s="26">
        <f>K49+K51</f>
        <v>291548</v>
      </c>
      <c r="L48" s="26">
        <f>J48+K48</f>
        <v>291548</v>
      </c>
      <c r="M48" s="66">
        <f t="shared" si="0"/>
        <v>1</v>
      </c>
    </row>
    <row r="49" spans="2:13" ht="51.75" customHeight="1">
      <c r="B49" s="9" t="s">
        <v>212</v>
      </c>
      <c r="C49" s="46" t="s">
        <v>9</v>
      </c>
      <c r="D49" s="47" t="s">
        <v>9</v>
      </c>
      <c r="E49" s="10" t="s">
        <v>213</v>
      </c>
      <c r="F49" s="46" t="s">
        <v>9</v>
      </c>
      <c r="G49" s="27">
        <v>0</v>
      </c>
      <c r="H49" s="27">
        <f>H50</f>
        <v>256550</v>
      </c>
      <c r="I49" s="27">
        <f>I50</f>
        <v>256550</v>
      </c>
      <c r="J49" s="31">
        <v>0</v>
      </c>
      <c r="K49" s="31">
        <f>K50</f>
        <v>256550</v>
      </c>
      <c r="L49" s="27">
        <f>L50</f>
        <v>256550</v>
      </c>
      <c r="M49" s="66">
        <f t="shared" si="0"/>
        <v>1</v>
      </c>
    </row>
    <row r="50" spans="2:13" ht="33" customHeight="1">
      <c r="B50" s="9" t="s">
        <v>22</v>
      </c>
      <c r="C50" s="48" t="s">
        <v>9</v>
      </c>
      <c r="D50" s="49" t="s">
        <v>9</v>
      </c>
      <c r="E50" s="50" t="s">
        <v>9</v>
      </c>
      <c r="F50" s="48">
        <v>800</v>
      </c>
      <c r="G50" s="27">
        <v>0</v>
      </c>
      <c r="H50" s="27">
        <v>256550</v>
      </c>
      <c r="I50" s="31">
        <f>H50</f>
        <v>256550</v>
      </c>
      <c r="J50" s="31">
        <v>0</v>
      </c>
      <c r="K50" s="31">
        <v>256550</v>
      </c>
      <c r="L50" s="27">
        <f>K50</f>
        <v>256550</v>
      </c>
      <c r="M50" s="66">
        <f t="shared" si="0"/>
        <v>1</v>
      </c>
    </row>
    <row r="51" spans="2:13" ht="51.75" customHeight="1">
      <c r="B51" s="9" t="s">
        <v>30</v>
      </c>
      <c r="C51" s="46" t="s">
        <v>9</v>
      </c>
      <c r="D51" s="47" t="s">
        <v>9</v>
      </c>
      <c r="E51" s="10" t="s">
        <v>31</v>
      </c>
      <c r="F51" s="46" t="s">
        <v>9</v>
      </c>
      <c r="G51" s="27">
        <v>0</v>
      </c>
      <c r="H51" s="27">
        <f>H52</f>
        <v>34998</v>
      </c>
      <c r="I51" s="27">
        <f>I52</f>
        <v>34998</v>
      </c>
      <c r="J51" s="31">
        <v>0</v>
      </c>
      <c r="K51" s="31">
        <f>K52</f>
        <v>34998</v>
      </c>
      <c r="L51" s="27">
        <f>L52</f>
        <v>34998</v>
      </c>
      <c r="M51" s="66">
        <f t="shared" si="0"/>
        <v>1</v>
      </c>
    </row>
    <row r="52" spans="2:13" ht="33" customHeight="1">
      <c r="B52" s="9" t="s">
        <v>44</v>
      </c>
      <c r="C52" s="48" t="s">
        <v>9</v>
      </c>
      <c r="D52" s="49" t="s">
        <v>9</v>
      </c>
      <c r="E52" s="50" t="s">
        <v>9</v>
      </c>
      <c r="F52" s="48">
        <v>200</v>
      </c>
      <c r="G52" s="27">
        <v>0</v>
      </c>
      <c r="H52" s="27">
        <v>34998</v>
      </c>
      <c r="I52" s="31">
        <f>H52</f>
        <v>34998</v>
      </c>
      <c r="J52" s="31">
        <v>0</v>
      </c>
      <c r="K52" s="31">
        <v>34998</v>
      </c>
      <c r="L52" s="27">
        <f>K52</f>
        <v>34998</v>
      </c>
      <c r="M52" s="66">
        <f t="shared" si="0"/>
        <v>1</v>
      </c>
    </row>
    <row r="53" spans="2:13" ht="84" customHeight="1">
      <c r="B53" s="38" t="s">
        <v>45</v>
      </c>
      <c r="C53" s="39" t="s">
        <v>9</v>
      </c>
      <c r="D53" s="40" t="s">
        <v>46</v>
      </c>
      <c r="E53" s="41" t="s">
        <v>9</v>
      </c>
      <c r="F53" s="39" t="s">
        <v>9</v>
      </c>
      <c r="G53" s="42">
        <f aca="true" t="shared" si="5" ref="G53:K55">G54</f>
        <v>233531</v>
      </c>
      <c r="H53" s="42">
        <f t="shared" si="5"/>
        <v>0</v>
      </c>
      <c r="I53" s="43">
        <f>G53+H53</f>
        <v>233531</v>
      </c>
      <c r="J53" s="43">
        <f t="shared" si="5"/>
        <v>233531</v>
      </c>
      <c r="K53" s="43">
        <f t="shared" si="5"/>
        <v>0</v>
      </c>
      <c r="L53" s="42">
        <f>J53+K53</f>
        <v>233531</v>
      </c>
      <c r="M53" s="66">
        <f t="shared" si="0"/>
        <v>1</v>
      </c>
    </row>
    <row r="54" spans="2:13" ht="19.5" customHeight="1">
      <c r="B54" s="44" t="s">
        <v>12</v>
      </c>
      <c r="C54" s="14" t="s">
        <v>9</v>
      </c>
      <c r="D54" s="15" t="s">
        <v>9</v>
      </c>
      <c r="E54" s="45" t="s">
        <v>13</v>
      </c>
      <c r="F54" s="14" t="s">
        <v>9</v>
      </c>
      <c r="G54" s="26">
        <f t="shared" si="5"/>
        <v>233531</v>
      </c>
      <c r="H54" s="26">
        <f t="shared" si="5"/>
        <v>0</v>
      </c>
      <c r="I54" s="26">
        <f>I55</f>
        <v>233531</v>
      </c>
      <c r="J54" s="26">
        <f t="shared" si="5"/>
        <v>233531</v>
      </c>
      <c r="K54" s="26">
        <f t="shared" si="5"/>
        <v>0</v>
      </c>
      <c r="L54" s="26">
        <f>L55</f>
        <v>233531</v>
      </c>
      <c r="M54" s="66">
        <f t="shared" si="0"/>
        <v>1</v>
      </c>
    </row>
    <row r="55" spans="2:13" ht="19.5" customHeight="1">
      <c r="B55" s="9" t="s">
        <v>47</v>
      </c>
      <c r="C55" s="46" t="s">
        <v>9</v>
      </c>
      <c r="D55" s="47" t="s">
        <v>9</v>
      </c>
      <c r="E55" s="10" t="s">
        <v>48</v>
      </c>
      <c r="F55" s="46" t="s">
        <v>9</v>
      </c>
      <c r="G55" s="27">
        <f>G56+G57</f>
        <v>233531</v>
      </c>
      <c r="H55" s="27">
        <f t="shared" si="5"/>
        <v>0</v>
      </c>
      <c r="I55" s="27">
        <f>G55+H55</f>
        <v>233531</v>
      </c>
      <c r="J55" s="27">
        <f>J56+J57</f>
        <v>233531</v>
      </c>
      <c r="K55" s="27">
        <f t="shared" si="5"/>
        <v>0</v>
      </c>
      <c r="L55" s="27">
        <f>J55+K55</f>
        <v>233531</v>
      </c>
      <c r="M55" s="66">
        <f t="shared" si="0"/>
        <v>1</v>
      </c>
    </row>
    <row r="56" spans="2:13" ht="19.5" customHeight="1">
      <c r="B56" s="9" t="s">
        <v>16</v>
      </c>
      <c r="C56" s="48" t="s">
        <v>9</v>
      </c>
      <c r="D56" s="49" t="s">
        <v>9</v>
      </c>
      <c r="E56" s="50" t="s">
        <v>9</v>
      </c>
      <c r="F56" s="48">
        <v>100</v>
      </c>
      <c r="G56" s="28">
        <v>226361</v>
      </c>
      <c r="H56" s="53">
        <v>0</v>
      </c>
      <c r="I56" s="32">
        <f>G56+H56</f>
        <v>226361</v>
      </c>
      <c r="J56" s="28">
        <v>226361</v>
      </c>
      <c r="K56" s="53">
        <v>0</v>
      </c>
      <c r="L56" s="28">
        <f>J56+K56</f>
        <v>226361</v>
      </c>
      <c r="M56" s="66">
        <f t="shared" si="0"/>
        <v>1</v>
      </c>
    </row>
    <row r="57" spans="2:13" ht="19.5" customHeight="1">
      <c r="B57" s="9" t="s">
        <v>44</v>
      </c>
      <c r="C57" s="48" t="s">
        <v>9</v>
      </c>
      <c r="D57" s="49" t="s">
        <v>9</v>
      </c>
      <c r="E57" s="50" t="s">
        <v>9</v>
      </c>
      <c r="F57" s="48">
        <v>200</v>
      </c>
      <c r="G57" s="28">
        <v>7170</v>
      </c>
      <c r="H57" s="53">
        <v>0</v>
      </c>
      <c r="I57" s="32">
        <f>G57+H57</f>
        <v>7170</v>
      </c>
      <c r="J57" s="28">
        <v>7170</v>
      </c>
      <c r="K57" s="53">
        <v>0</v>
      </c>
      <c r="L57" s="28">
        <f>J57+K57</f>
        <v>7170</v>
      </c>
      <c r="M57" s="66">
        <f t="shared" si="0"/>
        <v>1</v>
      </c>
    </row>
    <row r="58" spans="2:13" ht="27" customHeight="1">
      <c r="B58" s="38" t="s">
        <v>49</v>
      </c>
      <c r="C58" s="39" t="s">
        <v>9</v>
      </c>
      <c r="D58" s="40" t="s">
        <v>50</v>
      </c>
      <c r="E58" s="41" t="s">
        <v>9</v>
      </c>
      <c r="F58" s="39" t="s">
        <v>9</v>
      </c>
      <c r="G58" s="42">
        <v>0</v>
      </c>
      <c r="H58" s="42">
        <f>H59+H64</f>
        <v>632092</v>
      </c>
      <c r="I58" s="42">
        <f>I59+I64</f>
        <v>632092</v>
      </c>
      <c r="J58" s="43">
        <v>0</v>
      </c>
      <c r="K58" s="43">
        <f>K59+K64</f>
        <v>631312</v>
      </c>
      <c r="L58" s="42">
        <f>L59+L64</f>
        <v>631312</v>
      </c>
      <c r="M58" s="66">
        <f t="shared" si="0"/>
        <v>0.9987660024173696</v>
      </c>
    </row>
    <row r="59" spans="2:13" ht="54" customHeight="1">
      <c r="B59" s="13" t="s">
        <v>51</v>
      </c>
      <c r="C59" s="14" t="s">
        <v>9</v>
      </c>
      <c r="D59" s="15" t="s">
        <v>9</v>
      </c>
      <c r="E59" s="16" t="s">
        <v>52</v>
      </c>
      <c r="F59" s="14" t="s">
        <v>9</v>
      </c>
      <c r="G59" s="26">
        <f aca="true" t="shared" si="6" ref="G59:L59">G60</f>
        <v>0</v>
      </c>
      <c r="H59" s="26">
        <f t="shared" si="6"/>
        <v>5000</v>
      </c>
      <c r="I59" s="26">
        <f t="shared" si="6"/>
        <v>5000</v>
      </c>
      <c r="J59" s="30">
        <f t="shared" si="6"/>
        <v>0</v>
      </c>
      <c r="K59" s="30">
        <f t="shared" si="6"/>
        <v>4920</v>
      </c>
      <c r="L59" s="26">
        <f t="shared" si="6"/>
        <v>4920</v>
      </c>
      <c r="M59" s="66">
        <f t="shared" si="0"/>
        <v>0.984</v>
      </c>
    </row>
    <row r="60" spans="2:13" ht="19.5" customHeight="1">
      <c r="B60" s="11" t="s">
        <v>53</v>
      </c>
      <c r="C60" s="14" t="s">
        <v>9</v>
      </c>
      <c r="D60" s="15" t="s">
        <v>9</v>
      </c>
      <c r="E60" s="12" t="s">
        <v>54</v>
      </c>
      <c r="F60" s="14" t="s">
        <v>9</v>
      </c>
      <c r="G60" s="26">
        <v>0</v>
      </c>
      <c r="H60" s="26">
        <f>H61</f>
        <v>5000</v>
      </c>
      <c r="I60" s="26">
        <f>I61</f>
        <v>5000</v>
      </c>
      <c r="J60" s="30">
        <v>0</v>
      </c>
      <c r="K60" s="30">
        <f>K61</f>
        <v>4920</v>
      </c>
      <c r="L60" s="26">
        <f>L61</f>
        <v>4920</v>
      </c>
      <c r="M60" s="66">
        <f t="shared" si="0"/>
        <v>0.984</v>
      </c>
    </row>
    <row r="61" spans="2:13" ht="19.5" customHeight="1">
      <c r="B61" s="11" t="s">
        <v>55</v>
      </c>
      <c r="C61" s="46" t="s">
        <v>9</v>
      </c>
      <c r="D61" s="47" t="s">
        <v>9</v>
      </c>
      <c r="E61" s="12" t="s">
        <v>56</v>
      </c>
      <c r="F61" s="46" t="s">
        <v>9</v>
      </c>
      <c r="G61" s="27">
        <f>G63</f>
        <v>0</v>
      </c>
      <c r="H61" s="27">
        <f>H62</f>
        <v>5000</v>
      </c>
      <c r="I61" s="27">
        <f>I63</f>
        <v>5000</v>
      </c>
      <c r="J61" s="31">
        <f>J63</f>
        <v>0</v>
      </c>
      <c r="K61" s="31">
        <f>K62</f>
        <v>4920</v>
      </c>
      <c r="L61" s="27">
        <f>L63</f>
        <v>4920</v>
      </c>
      <c r="M61" s="66">
        <f t="shared" si="0"/>
        <v>0.984</v>
      </c>
    </row>
    <row r="62" spans="2:13" ht="19.5" customHeight="1">
      <c r="B62" s="17" t="s">
        <v>55</v>
      </c>
      <c r="C62" s="48" t="s">
        <v>9</v>
      </c>
      <c r="D62" s="49" t="s">
        <v>9</v>
      </c>
      <c r="E62" s="10" t="s">
        <v>57</v>
      </c>
      <c r="F62" s="48"/>
      <c r="G62" s="28">
        <v>0</v>
      </c>
      <c r="H62" s="28">
        <f>H63</f>
        <v>5000</v>
      </c>
      <c r="I62" s="32">
        <f>I63</f>
        <v>5000</v>
      </c>
      <c r="J62" s="32">
        <v>0</v>
      </c>
      <c r="K62" s="32">
        <f>K63</f>
        <v>4920</v>
      </c>
      <c r="L62" s="28">
        <f>L63</f>
        <v>4920</v>
      </c>
      <c r="M62" s="66">
        <f t="shared" si="0"/>
        <v>0.984</v>
      </c>
    </row>
    <row r="63" spans="2:13" ht="19.5" customHeight="1">
      <c r="B63" s="9" t="s">
        <v>44</v>
      </c>
      <c r="C63" s="46"/>
      <c r="D63" s="47"/>
      <c r="E63" s="57"/>
      <c r="F63" s="46">
        <v>200</v>
      </c>
      <c r="G63" s="27">
        <v>0</v>
      </c>
      <c r="H63" s="27">
        <v>5000</v>
      </c>
      <c r="I63" s="31">
        <f>H63</f>
        <v>5000</v>
      </c>
      <c r="J63" s="31">
        <v>0</v>
      </c>
      <c r="K63" s="31">
        <v>4920</v>
      </c>
      <c r="L63" s="27">
        <f>K63</f>
        <v>4920</v>
      </c>
      <c r="M63" s="66">
        <f t="shared" si="0"/>
        <v>0.984</v>
      </c>
    </row>
    <row r="64" spans="2:13" ht="19.5" customHeight="1">
      <c r="B64" s="11" t="s">
        <v>58</v>
      </c>
      <c r="C64" s="14" t="s">
        <v>9</v>
      </c>
      <c r="D64" s="15" t="s">
        <v>9</v>
      </c>
      <c r="E64" s="12" t="s">
        <v>59</v>
      </c>
      <c r="F64" s="14" t="s">
        <v>9</v>
      </c>
      <c r="G64" s="26">
        <v>0</v>
      </c>
      <c r="H64" s="28">
        <f>H65+H68+H71</f>
        <v>627092</v>
      </c>
      <c r="I64" s="28">
        <f aca="true" t="shared" si="7" ref="I64:I73">G64+H64</f>
        <v>627092</v>
      </c>
      <c r="J64" s="30">
        <v>0</v>
      </c>
      <c r="K64" s="32">
        <f>K65+K68+K71</f>
        <v>626392</v>
      </c>
      <c r="L64" s="28">
        <f aca="true" t="shared" si="8" ref="L64:L73">J64+K64</f>
        <v>626392</v>
      </c>
      <c r="M64" s="66">
        <f t="shared" si="0"/>
        <v>0.9988837363576636</v>
      </c>
    </row>
    <row r="65" spans="2:13" ht="19.5" customHeight="1">
      <c r="B65" s="11" t="s">
        <v>60</v>
      </c>
      <c r="C65" s="46" t="s">
        <v>9</v>
      </c>
      <c r="D65" s="47" t="s">
        <v>9</v>
      </c>
      <c r="E65" s="12" t="s">
        <v>61</v>
      </c>
      <c r="F65" s="46" t="s">
        <v>9</v>
      </c>
      <c r="G65" s="27">
        <f>G67</f>
        <v>0</v>
      </c>
      <c r="H65" s="27">
        <f>H66</f>
        <v>0</v>
      </c>
      <c r="I65" s="28">
        <f t="shared" si="7"/>
        <v>0</v>
      </c>
      <c r="J65" s="31">
        <f>J67</f>
        <v>0</v>
      </c>
      <c r="K65" s="31">
        <f>K66</f>
        <v>0</v>
      </c>
      <c r="L65" s="28">
        <f t="shared" si="8"/>
        <v>0</v>
      </c>
      <c r="M65" s="66" t="e">
        <f t="shared" si="0"/>
        <v>#DIV/0!</v>
      </c>
    </row>
    <row r="66" spans="2:13" ht="19.5" customHeight="1">
      <c r="B66" s="17" t="s">
        <v>60</v>
      </c>
      <c r="C66" s="48" t="s">
        <v>9</v>
      </c>
      <c r="D66" s="49" t="s">
        <v>9</v>
      </c>
      <c r="E66" s="10" t="s">
        <v>62</v>
      </c>
      <c r="F66" s="48"/>
      <c r="G66" s="28">
        <v>0</v>
      </c>
      <c r="H66" s="28">
        <f>H67</f>
        <v>0</v>
      </c>
      <c r="I66" s="28">
        <f t="shared" si="7"/>
        <v>0</v>
      </c>
      <c r="J66" s="32">
        <v>0</v>
      </c>
      <c r="K66" s="32">
        <f>K67</f>
        <v>0</v>
      </c>
      <c r="L66" s="28">
        <f t="shared" si="8"/>
        <v>0</v>
      </c>
      <c r="M66" s="66" t="e">
        <f t="shared" si="0"/>
        <v>#DIV/0!</v>
      </c>
    </row>
    <row r="67" spans="2:13" ht="19.5" customHeight="1">
      <c r="B67" s="9" t="s">
        <v>44</v>
      </c>
      <c r="C67" s="46"/>
      <c r="D67" s="47"/>
      <c r="E67" s="57"/>
      <c r="F67" s="46">
        <v>200</v>
      </c>
      <c r="G67" s="27">
        <v>0</v>
      </c>
      <c r="H67" s="27">
        <v>0</v>
      </c>
      <c r="I67" s="28">
        <f t="shared" si="7"/>
        <v>0</v>
      </c>
      <c r="J67" s="31">
        <v>0</v>
      </c>
      <c r="K67" s="31">
        <v>0</v>
      </c>
      <c r="L67" s="28">
        <f t="shared" si="8"/>
        <v>0</v>
      </c>
      <c r="M67" s="66" t="e">
        <f t="shared" si="0"/>
        <v>#DIV/0!</v>
      </c>
    </row>
    <row r="68" spans="2:13" ht="19.5" customHeight="1">
      <c r="B68" s="11" t="s">
        <v>63</v>
      </c>
      <c r="C68" s="46" t="s">
        <v>9</v>
      </c>
      <c r="D68" s="47" t="s">
        <v>9</v>
      </c>
      <c r="E68" s="12" t="s">
        <v>64</v>
      </c>
      <c r="F68" s="46" t="s">
        <v>9</v>
      </c>
      <c r="G68" s="27">
        <f>G70</f>
        <v>0</v>
      </c>
      <c r="H68" s="27">
        <f>H69</f>
        <v>403792</v>
      </c>
      <c r="I68" s="28">
        <f t="shared" si="7"/>
        <v>403792</v>
      </c>
      <c r="J68" s="31">
        <f>J70</f>
        <v>0</v>
      </c>
      <c r="K68" s="31">
        <f>K69</f>
        <v>403792</v>
      </c>
      <c r="L68" s="28">
        <f t="shared" si="8"/>
        <v>403792</v>
      </c>
      <c r="M68" s="66">
        <f t="shared" si="0"/>
        <v>1</v>
      </c>
    </row>
    <row r="69" spans="2:13" ht="19.5" customHeight="1">
      <c r="B69" s="17" t="s">
        <v>63</v>
      </c>
      <c r="C69" s="48" t="s">
        <v>9</v>
      </c>
      <c r="D69" s="49" t="s">
        <v>9</v>
      </c>
      <c r="E69" s="10" t="s">
        <v>65</v>
      </c>
      <c r="F69" s="48"/>
      <c r="G69" s="28">
        <v>0</v>
      </c>
      <c r="H69" s="28">
        <f>H70</f>
        <v>403792</v>
      </c>
      <c r="I69" s="28">
        <f t="shared" si="7"/>
        <v>403792</v>
      </c>
      <c r="J69" s="32">
        <v>0</v>
      </c>
      <c r="K69" s="32">
        <f>K70</f>
        <v>403792</v>
      </c>
      <c r="L69" s="28">
        <f t="shared" si="8"/>
        <v>403792</v>
      </c>
      <c r="M69" s="66">
        <f t="shared" si="0"/>
        <v>1</v>
      </c>
    </row>
    <row r="70" spans="2:13" ht="19.5" customHeight="1">
      <c r="B70" s="9" t="s">
        <v>44</v>
      </c>
      <c r="C70" s="46"/>
      <c r="D70" s="47"/>
      <c r="E70" s="57"/>
      <c r="F70" s="46">
        <v>200</v>
      </c>
      <c r="G70" s="27">
        <v>0</v>
      </c>
      <c r="H70" s="27">
        <v>403792</v>
      </c>
      <c r="I70" s="28">
        <f t="shared" si="7"/>
        <v>403792</v>
      </c>
      <c r="J70" s="31">
        <v>0</v>
      </c>
      <c r="K70" s="31">
        <v>403792</v>
      </c>
      <c r="L70" s="28">
        <f t="shared" si="8"/>
        <v>403792</v>
      </c>
      <c r="M70" s="66">
        <f t="shared" si="0"/>
        <v>1</v>
      </c>
    </row>
    <row r="71" spans="2:13" ht="78" customHeight="1">
      <c r="B71" s="11" t="s">
        <v>66</v>
      </c>
      <c r="C71" s="46" t="s">
        <v>9</v>
      </c>
      <c r="D71" s="47" t="s">
        <v>9</v>
      </c>
      <c r="E71" s="12" t="s">
        <v>67</v>
      </c>
      <c r="F71" s="46" t="s">
        <v>9</v>
      </c>
      <c r="G71" s="27">
        <f>G73</f>
        <v>0</v>
      </c>
      <c r="H71" s="27">
        <f>H72</f>
        <v>223300</v>
      </c>
      <c r="I71" s="28">
        <f t="shared" si="7"/>
        <v>223300</v>
      </c>
      <c r="J71" s="31">
        <f>J73</f>
        <v>0</v>
      </c>
      <c r="K71" s="31">
        <f>K72</f>
        <v>222600</v>
      </c>
      <c r="L71" s="28">
        <f t="shared" si="8"/>
        <v>222600</v>
      </c>
      <c r="M71" s="66">
        <f t="shared" si="0"/>
        <v>0.9968652037617555</v>
      </c>
    </row>
    <row r="72" spans="2:13" ht="19.5" customHeight="1">
      <c r="B72" s="17" t="s">
        <v>68</v>
      </c>
      <c r="C72" s="48" t="s">
        <v>9</v>
      </c>
      <c r="D72" s="49" t="s">
        <v>9</v>
      </c>
      <c r="E72" s="10" t="s">
        <v>69</v>
      </c>
      <c r="F72" s="48"/>
      <c r="G72" s="28">
        <v>0</v>
      </c>
      <c r="H72" s="28">
        <f>H73</f>
        <v>223300</v>
      </c>
      <c r="I72" s="28">
        <f t="shared" si="7"/>
        <v>223300</v>
      </c>
      <c r="J72" s="32">
        <v>0</v>
      </c>
      <c r="K72" s="32">
        <f>K73</f>
        <v>222600</v>
      </c>
      <c r="L72" s="28">
        <f t="shared" si="8"/>
        <v>222600</v>
      </c>
      <c r="M72" s="66">
        <f t="shared" si="0"/>
        <v>0.9968652037617555</v>
      </c>
    </row>
    <row r="73" spans="2:13" ht="19.5" customHeight="1">
      <c r="B73" s="9" t="s">
        <v>44</v>
      </c>
      <c r="C73" s="46"/>
      <c r="D73" s="47"/>
      <c r="E73" s="57"/>
      <c r="F73" s="46">
        <v>200</v>
      </c>
      <c r="G73" s="27">
        <v>0</v>
      </c>
      <c r="H73" s="27">
        <v>223300</v>
      </c>
      <c r="I73" s="28">
        <f t="shared" si="7"/>
        <v>223300</v>
      </c>
      <c r="J73" s="31">
        <v>0</v>
      </c>
      <c r="K73" s="31">
        <v>222600</v>
      </c>
      <c r="L73" s="28">
        <f t="shared" si="8"/>
        <v>222600</v>
      </c>
      <c r="M73" s="66">
        <f t="shared" si="0"/>
        <v>0.9968652037617555</v>
      </c>
    </row>
    <row r="74" spans="2:13" ht="19.5" customHeight="1">
      <c r="B74" s="38" t="s">
        <v>70</v>
      </c>
      <c r="C74" s="39" t="s">
        <v>9</v>
      </c>
      <c r="D74" s="40" t="s">
        <v>71</v>
      </c>
      <c r="E74" s="41" t="s">
        <v>9</v>
      </c>
      <c r="F74" s="39" t="s">
        <v>9</v>
      </c>
      <c r="G74" s="42">
        <v>0</v>
      </c>
      <c r="H74" s="42">
        <f aca="true" t="shared" si="9" ref="H74:L76">H75</f>
        <v>35000</v>
      </c>
      <c r="I74" s="42">
        <f t="shared" si="9"/>
        <v>35000</v>
      </c>
      <c r="J74" s="43">
        <v>0</v>
      </c>
      <c r="K74" s="43">
        <f t="shared" si="9"/>
        <v>35000</v>
      </c>
      <c r="L74" s="42">
        <f t="shared" si="9"/>
        <v>35000</v>
      </c>
      <c r="M74" s="66">
        <f t="shared" si="0"/>
        <v>1</v>
      </c>
    </row>
    <row r="75" spans="2:13" ht="19.5" customHeight="1">
      <c r="B75" s="13" t="s">
        <v>51</v>
      </c>
      <c r="C75" s="14" t="s">
        <v>9</v>
      </c>
      <c r="D75" s="15" t="s">
        <v>9</v>
      </c>
      <c r="E75" s="16" t="s">
        <v>52</v>
      </c>
      <c r="F75" s="14" t="s">
        <v>9</v>
      </c>
      <c r="G75" s="26">
        <f>G76</f>
        <v>0</v>
      </c>
      <c r="H75" s="26">
        <f t="shared" si="9"/>
        <v>35000</v>
      </c>
      <c r="I75" s="26">
        <f t="shared" si="9"/>
        <v>35000</v>
      </c>
      <c r="J75" s="30">
        <f>J76</f>
        <v>0</v>
      </c>
      <c r="K75" s="30">
        <f t="shared" si="9"/>
        <v>35000</v>
      </c>
      <c r="L75" s="26">
        <f t="shared" si="9"/>
        <v>35000</v>
      </c>
      <c r="M75" s="66">
        <f t="shared" si="0"/>
        <v>1</v>
      </c>
    </row>
    <row r="76" spans="2:13" ht="19.5" customHeight="1">
      <c r="B76" s="11" t="s">
        <v>58</v>
      </c>
      <c r="C76" s="14" t="s">
        <v>9</v>
      </c>
      <c r="D76" s="15" t="s">
        <v>9</v>
      </c>
      <c r="E76" s="12" t="s">
        <v>59</v>
      </c>
      <c r="F76" s="14" t="s">
        <v>9</v>
      </c>
      <c r="G76" s="26">
        <v>0</v>
      </c>
      <c r="H76" s="26">
        <f t="shared" si="9"/>
        <v>35000</v>
      </c>
      <c r="I76" s="26">
        <f t="shared" si="9"/>
        <v>35000</v>
      </c>
      <c r="J76" s="30">
        <v>0</v>
      </c>
      <c r="K76" s="30">
        <f t="shared" si="9"/>
        <v>35000</v>
      </c>
      <c r="L76" s="26">
        <f t="shared" si="9"/>
        <v>35000</v>
      </c>
      <c r="M76" s="66">
        <f aca="true" t="shared" si="10" ref="M76:M139">L76/I76</f>
        <v>1</v>
      </c>
    </row>
    <row r="77" spans="2:13" ht="30" customHeight="1">
      <c r="B77" s="11" t="s">
        <v>66</v>
      </c>
      <c r="C77" s="46" t="s">
        <v>9</v>
      </c>
      <c r="D77" s="47" t="s">
        <v>9</v>
      </c>
      <c r="E77" s="12" t="s">
        <v>67</v>
      </c>
      <c r="F77" s="46" t="s">
        <v>9</v>
      </c>
      <c r="G77" s="27">
        <f>G80</f>
        <v>0</v>
      </c>
      <c r="H77" s="27">
        <f>H78</f>
        <v>35000</v>
      </c>
      <c r="I77" s="27">
        <f>G77+H77</f>
        <v>35000</v>
      </c>
      <c r="J77" s="31">
        <f>J80</f>
        <v>0</v>
      </c>
      <c r="K77" s="31">
        <f>K78</f>
        <v>35000</v>
      </c>
      <c r="L77" s="27">
        <f>J77+K77</f>
        <v>35000</v>
      </c>
      <c r="M77" s="66">
        <f t="shared" si="10"/>
        <v>1</v>
      </c>
    </row>
    <row r="78" spans="2:13" ht="19.5" customHeight="1">
      <c r="B78" s="17" t="s">
        <v>68</v>
      </c>
      <c r="C78" s="48" t="s">
        <v>9</v>
      </c>
      <c r="D78" s="49" t="s">
        <v>9</v>
      </c>
      <c r="E78" s="10" t="s">
        <v>69</v>
      </c>
      <c r="F78" s="48"/>
      <c r="G78" s="28">
        <v>0</v>
      </c>
      <c r="H78" s="28">
        <f>H80+H79</f>
        <v>35000</v>
      </c>
      <c r="I78" s="32">
        <f>G78+H78</f>
        <v>35000</v>
      </c>
      <c r="J78" s="32">
        <v>0</v>
      </c>
      <c r="K78" s="32">
        <f>K80+K79</f>
        <v>35000</v>
      </c>
      <c r="L78" s="28">
        <f>J78+K78</f>
        <v>35000</v>
      </c>
      <c r="M78" s="66">
        <f t="shared" si="10"/>
        <v>1</v>
      </c>
    </row>
    <row r="79" spans="2:13" ht="19.5" customHeight="1">
      <c r="B79" s="9" t="s">
        <v>16</v>
      </c>
      <c r="C79" s="46"/>
      <c r="D79" s="47"/>
      <c r="E79" s="57"/>
      <c r="F79" s="46">
        <v>100</v>
      </c>
      <c r="G79" s="27">
        <v>0</v>
      </c>
      <c r="H79" s="27">
        <v>35000</v>
      </c>
      <c r="I79" s="31">
        <f>H79</f>
        <v>35000</v>
      </c>
      <c r="J79" s="31">
        <v>0</v>
      </c>
      <c r="K79" s="31">
        <v>35000</v>
      </c>
      <c r="L79" s="27">
        <f>K79</f>
        <v>35000</v>
      </c>
      <c r="M79" s="66">
        <f t="shared" si="10"/>
        <v>1</v>
      </c>
    </row>
    <row r="80" spans="2:13" ht="19.5" customHeight="1">
      <c r="B80" s="9" t="s">
        <v>44</v>
      </c>
      <c r="C80" s="46"/>
      <c r="D80" s="47"/>
      <c r="E80" s="57"/>
      <c r="F80" s="46">
        <v>200</v>
      </c>
      <c r="G80" s="27">
        <v>0</v>
      </c>
      <c r="H80" s="27">
        <v>0</v>
      </c>
      <c r="I80" s="31">
        <f>H80</f>
        <v>0</v>
      </c>
      <c r="J80" s="31">
        <v>0</v>
      </c>
      <c r="K80" s="31">
        <v>0</v>
      </c>
      <c r="L80" s="27">
        <f>K80</f>
        <v>0</v>
      </c>
      <c r="M80" s="66"/>
    </row>
    <row r="81" spans="2:13" ht="19.5" customHeight="1">
      <c r="B81" s="38" t="s">
        <v>72</v>
      </c>
      <c r="C81" s="39" t="s">
        <v>9</v>
      </c>
      <c r="D81" s="40" t="s">
        <v>73</v>
      </c>
      <c r="E81" s="41" t="s">
        <v>9</v>
      </c>
      <c r="F81" s="39" t="s">
        <v>9</v>
      </c>
      <c r="G81" s="42">
        <v>0</v>
      </c>
      <c r="H81" s="42">
        <f aca="true" t="shared" si="11" ref="H81:L83">H82</f>
        <v>9950</v>
      </c>
      <c r="I81" s="42">
        <f t="shared" si="11"/>
        <v>9950</v>
      </c>
      <c r="J81" s="43">
        <v>0</v>
      </c>
      <c r="K81" s="43">
        <f t="shared" si="11"/>
        <v>9950</v>
      </c>
      <c r="L81" s="42">
        <f t="shared" si="11"/>
        <v>9950</v>
      </c>
      <c r="M81" s="66">
        <f t="shared" si="10"/>
        <v>1</v>
      </c>
    </row>
    <row r="82" spans="2:13" ht="39" customHeight="1">
      <c r="B82" s="13" t="s">
        <v>34</v>
      </c>
      <c r="C82" s="14" t="s">
        <v>9</v>
      </c>
      <c r="D82" s="15" t="s">
        <v>9</v>
      </c>
      <c r="E82" s="16" t="s">
        <v>35</v>
      </c>
      <c r="F82" s="14" t="s">
        <v>9</v>
      </c>
      <c r="G82" s="26">
        <f>G83</f>
        <v>0</v>
      </c>
      <c r="H82" s="26">
        <f t="shared" si="11"/>
        <v>9950</v>
      </c>
      <c r="I82" s="26">
        <f t="shared" si="11"/>
        <v>9950</v>
      </c>
      <c r="J82" s="30">
        <f>J83</f>
        <v>0</v>
      </c>
      <c r="K82" s="30">
        <f t="shared" si="11"/>
        <v>9950</v>
      </c>
      <c r="L82" s="26">
        <f t="shared" si="11"/>
        <v>9950</v>
      </c>
      <c r="M82" s="66">
        <f t="shared" si="10"/>
        <v>1</v>
      </c>
    </row>
    <row r="83" spans="2:13" ht="55.5" customHeight="1">
      <c r="B83" s="11" t="s">
        <v>36</v>
      </c>
      <c r="C83" s="14" t="s">
        <v>9</v>
      </c>
      <c r="D83" s="15" t="s">
        <v>9</v>
      </c>
      <c r="E83" s="12" t="s">
        <v>37</v>
      </c>
      <c r="F83" s="14" t="s">
        <v>9</v>
      </c>
      <c r="G83" s="26">
        <v>0</v>
      </c>
      <c r="H83" s="26">
        <f t="shared" si="11"/>
        <v>9950</v>
      </c>
      <c r="I83" s="26">
        <f t="shared" si="11"/>
        <v>9950</v>
      </c>
      <c r="J83" s="30">
        <v>0</v>
      </c>
      <c r="K83" s="30">
        <f t="shared" si="11"/>
        <v>9950</v>
      </c>
      <c r="L83" s="26">
        <f t="shared" si="11"/>
        <v>9950</v>
      </c>
      <c r="M83" s="66">
        <f t="shared" si="10"/>
        <v>1</v>
      </c>
    </row>
    <row r="84" spans="2:13" ht="19.5" customHeight="1">
      <c r="B84" s="11" t="s">
        <v>74</v>
      </c>
      <c r="C84" s="46" t="s">
        <v>9</v>
      </c>
      <c r="D84" s="47" t="s">
        <v>9</v>
      </c>
      <c r="E84" s="12" t="s">
        <v>75</v>
      </c>
      <c r="F84" s="46" t="s">
        <v>9</v>
      </c>
      <c r="G84" s="27">
        <f>G86</f>
        <v>0</v>
      </c>
      <c r="H84" s="27">
        <f>H85</f>
        <v>9950</v>
      </c>
      <c r="I84" s="27">
        <f>I86</f>
        <v>9950</v>
      </c>
      <c r="J84" s="31">
        <f>J86</f>
        <v>0</v>
      </c>
      <c r="K84" s="31">
        <f>K85</f>
        <v>9950</v>
      </c>
      <c r="L84" s="27">
        <f>L86</f>
        <v>9950</v>
      </c>
      <c r="M84" s="66">
        <f t="shared" si="10"/>
        <v>1</v>
      </c>
    </row>
    <row r="85" spans="2:13" ht="19.5" customHeight="1">
      <c r="B85" s="9" t="s">
        <v>76</v>
      </c>
      <c r="C85" s="48" t="s">
        <v>9</v>
      </c>
      <c r="D85" s="49" t="s">
        <v>9</v>
      </c>
      <c r="E85" s="10" t="s">
        <v>77</v>
      </c>
      <c r="F85" s="48"/>
      <c r="G85" s="28">
        <v>0</v>
      </c>
      <c r="H85" s="28">
        <f>H86</f>
        <v>9950</v>
      </c>
      <c r="I85" s="32">
        <f>H85</f>
        <v>9950</v>
      </c>
      <c r="J85" s="32">
        <v>0</v>
      </c>
      <c r="K85" s="32">
        <f>K86</f>
        <v>9950</v>
      </c>
      <c r="L85" s="28">
        <f>K85</f>
        <v>9950</v>
      </c>
      <c r="M85" s="66">
        <f t="shared" si="10"/>
        <v>1</v>
      </c>
    </row>
    <row r="86" spans="2:13" ht="19.5" customHeight="1">
      <c r="B86" s="9" t="s">
        <v>44</v>
      </c>
      <c r="C86" s="46"/>
      <c r="D86" s="47"/>
      <c r="E86" s="57"/>
      <c r="F86" s="46">
        <v>200</v>
      </c>
      <c r="G86" s="27">
        <v>0</v>
      </c>
      <c r="H86" s="27">
        <v>9950</v>
      </c>
      <c r="I86" s="31">
        <f>H86</f>
        <v>9950</v>
      </c>
      <c r="J86" s="31">
        <v>0</v>
      </c>
      <c r="K86" s="31">
        <v>9950</v>
      </c>
      <c r="L86" s="27">
        <f>K86</f>
        <v>9950</v>
      </c>
      <c r="M86" s="66">
        <f t="shared" si="10"/>
        <v>1</v>
      </c>
    </row>
    <row r="87" spans="2:13" ht="19.5" customHeight="1">
      <c r="B87" s="38" t="s">
        <v>78</v>
      </c>
      <c r="C87" s="39" t="s">
        <v>9</v>
      </c>
      <c r="D87" s="40" t="s">
        <v>79</v>
      </c>
      <c r="E87" s="41" t="s">
        <v>9</v>
      </c>
      <c r="F87" s="39" t="s">
        <v>9</v>
      </c>
      <c r="G87" s="42">
        <f>G88</f>
        <v>5817549.4</v>
      </c>
      <c r="H87" s="42">
        <f>H88</f>
        <v>3260913.4</v>
      </c>
      <c r="I87" s="42">
        <f>G87+H87+1</f>
        <v>9078463.8</v>
      </c>
      <c r="J87" s="43">
        <f>J88</f>
        <v>5530817.85</v>
      </c>
      <c r="K87" s="43">
        <f>K88</f>
        <v>3260695.3000000003</v>
      </c>
      <c r="L87" s="42">
        <f aca="true" t="shared" si="12" ref="L87:L101">J87+K87</f>
        <v>8791513.15</v>
      </c>
      <c r="M87" s="66">
        <f t="shared" si="10"/>
        <v>0.9683921579331516</v>
      </c>
    </row>
    <row r="88" spans="2:13" ht="19.5" customHeight="1">
      <c r="B88" s="13" t="s">
        <v>80</v>
      </c>
      <c r="C88" s="14" t="s">
        <v>9</v>
      </c>
      <c r="D88" s="15" t="s">
        <v>9</v>
      </c>
      <c r="E88" s="16" t="s">
        <v>81</v>
      </c>
      <c r="F88" s="14" t="s">
        <v>9</v>
      </c>
      <c r="G88" s="26">
        <f>G89+G102+G99</f>
        <v>5817549.4</v>
      </c>
      <c r="H88" s="26">
        <f>H89+H102+H99</f>
        <v>3260913.4</v>
      </c>
      <c r="I88" s="29">
        <f aca="true" t="shared" si="13" ref="I88:I197">G88+H88</f>
        <v>9078462.8</v>
      </c>
      <c r="J88" s="30">
        <f>J89+J102+J99</f>
        <v>5530817.85</v>
      </c>
      <c r="K88" s="30">
        <f>K89+K102+K99</f>
        <v>3260695.3000000003</v>
      </c>
      <c r="L88" s="29">
        <f t="shared" si="12"/>
        <v>8791513.15</v>
      </c>
      <c r="M88" s="66">
        <f t="shared" si="10"/>
        <v>0.9683922646023289</v>
      </c>
    </row>
    <row r="89" spans="2:13" ht="19.5" customHeight="1">
      <c r="B89" s="11" t="s">
        <v>82</v>
      </c>
      <c r="C89" s="14" t="s">
        <v>9</v>
      </c>
      <c r="D89" s="15" t="s">
        <v>9</v>
      </c>
      <c r="E89" s="12" t="s">
        <v>83</v>
      </c>
      <c r="F89" s="14" t="s">
        <v>9</v>
      </c>
      <c r="G89" s="26">
        <f>G90</f>
        <v>3537912</v>
      </c>
      <c r="H89" s="26">
        <f>H90</f>
        <v>2651449.15</v>
      </c>
      <c r="I89" s="29">
        <f t="shared" si="13"/>
        <v>6189361.15</v>
      </c>
      <c r="J89" s="30">
        <f>J90</f>
        <v>3504646.58</v>
      </c>
      <c r="K89" s="30">
        <f>K90</f>
        <v>2651231.12</v>
      </c>
      <c r="L89" s="29">
        <f t="shared" si="12"/>
        <v>6155877.7</v>
      </c>
      <c r="M89" s="66">
        <f t="shared" si="10"/>
        <v>0.9945901605693181</v>
      </c>
    </row>
    <row r="90" spans="2:13" ht="19.5" customHeight="1">
      <c r="B90" s="11" t="s">
        <v>84</v>
      </c>
      <c r="C90" s="46" t="s">
        <v>9</v>
      </c>
      <c r="D90" s="47" t="s">
        <v>9</v>
      </c>
      <c r="E90" s="12" t="s">
        <v>85</v>
      </c>
      <c r="F90" s="46" t="s">
        <v>9</v>
      </c>
      <c r="G90" s="27">
        <f>G91+G93+G95</f>
        <v>3537912</v>
      </c>
      <c r="H90" s="27">
        <f>H91+H93+H97</f>
        <v>2651449.15</v>
      </c>
      <c r="I90" s="29">
        <f t="shared" si="13"/>
        <v>6189361.15</v>
      </c>
      <c r="J90" s="31">
        <f>J91+J93+J95</f>
        <v>3504646.58</v>
      </c>
      <c r="K90" s="31">
        <f>K91+K93+K97</f>
        <v>2651231.12</v>
      </c>
      <c r="L90" s="29">
        <f t="shared" si="12"/>
        <v>6155877.7</v>
      </c>
      <c r="M90" s="66">
        <f t="shared" si="10"/>
        <v>0.9945901605693181</v>
      </c>
    </row>
    <row r="91" spans="2:13" ht="19.5" customHeight="1">
      <c r="B91" s="9" t="s">
        <v>86</v>
      </c>
      <c r="C91" s="48" t="s">
        <v>9</v>
      </c>
      <c r="D91" s="49" t="s">
        <v>9</v>
      </c>
      <c r="E91" s="10" t="s">
        <v>87</v>
      </c>
      <c r="F91" s="48"/>
      <c r="G91" s="28">
        <f>G92</f>
        <v>0</v>
      </c>
      <c r="H91" s="28">
        <f>H92</f>
        <v>789308</v>
      </c>
      <c r="I91" s="29">
        <f t="shared" si="13"/>
        <v>789308</v>
      </c>
      <c r="J91" s="32">
        <f>J92</f>
        <v>0</v>
      </c>
      <c r="K91" s="32">
        <f>K92</f>
        <v>789308</v>
      </c>
      <c r="L91" s="29">
        <f t="shared" si="12"/>
        <v>789308</v>
      </c>
      <c r="M91" s="66">
        <f t="shared" si="10"/>
        <v>1</v>
      </c>
    </row>
    <row r="92" spans="2:13" ht="19.5" customHeight="1">
      <c r="B92" s="9" t="s">
        <v>44</v>
      </c>
      <c r="C92" s="46"/>
      <c r="D92" s="47"/>
      <c r="E92" s="57"/>
      <c r="F92" s="46">
        <v>200</v>
      </c>
      <c r="G92" s="27">
        <v>0</v>
      </c>
      <c r="H92" s="27">
        <v>789308</v>
      </c>
      <c r="I92" s="29">
        <f t="shared" si="13"/>
        <v>789308</v>
      </c>
      <c r="J92" s="31">
        <v>0</v>
      </c>
      <c r="K92" s="31">
        <v>789308</v>
      </c>
      <c r="L92" s="29">
        <f t="shared" si="12"/>
        <v>789308</v>
      </c>
      <c r="M92" s="66">
        <f t="shared" si="10"/>
        <v>1</v>
      </c>
    </row>
    <row r="93" spans="2:13" ht="54" customHeight="1">
      <c r="B93" s="9" t="s">
        <v>88</v>
      </c>
      <c r="C93" s="48" t="s">
        <v>9</v>
      </c>
      <c r="D93" s="49" t="s">
        <v>9</v>
      </c>
      <c r="E93" s="10" t="s">
        <v>89</v>
      </c>
      <c r="F93" s="48"/>
      <c r="G93" s="28">
        <v>0</v>
      </c>
      <c r="H93" s="28">
        <f>H94</f>
        <v>1616578.44</v>
      </c>
      <c r="I93" s="29">
        <f t="shared" si="13"/>
        <v>1616578.44</v>
      </c>
      <c r="J93" s="32">
        <v>0</v>
      </c>
      <c r="K93" s="32">
        <f>K94</f>
        <v>1616578.44</v>
      </c>
      <c r="L93" s="29">
        <f t="shared" si="12"/>
        <v>1616578.44</v>
      </c>
      <c r="M93" s="66">
        <f t="shared" si="10"/>
        <v>1</v>
      </c>
    </row>
    <row r="94" spans="2:13" ht="19.5" customHeight="1">
      <c r="B94" s="9" t="s">
        <v>44</v>
      </c>
      <c r="C94" s="46"/>
      <c r="D94" s="47"/>
      <c r="E94" s="57"/>
      <c r="F94" s="46">
        <v>200</v>
      </c>
      <c r="G94" s="27">
        <v>0</v>
      </c>
      <c r="H94" s="27">
        <v>1616578.44</v>
      </c>
      <c r="I94" s="29">
        <f t="shared" si="13"/>
        <v>1616578.44</v>
      </c>
      <c r="J94" s="31">
        <v>0</v>
      </c>
      <c r="K94" s="31">
        <v>1616578.44</v>
      </c>
      <c r="L94" s="29">
        <f t="shared" si="12"/>
        <v>1616578.44</v>
      </c>
      <c r="M94" s="66">
        <f t="shared" si="10"/>
        <v>1</v>
      </c>
    </row>
    <row r="95" spans="2:13" ht="54" customHeight="1">
      <c r="B95" s="9" t="s">
        <v>214</v>
      </c>
      <c r="C95" s="48" t="s">
        <v>9</v>
      </c>
      <c r="D95" s="49" t="s">
        <v>9</v>
      </c>
      <c r="E95" s="10" t="s">
        <v>215</v>
      </c>
      <c r="F95" s="48"/>
      <c r="G95" s="28">
        <f>G96</f>
        <v>3537912</v>
      </c>
      <c r="H95" s="28">
        <f>H96</f>
        <v>0</v>
      </c>
      <c r="I95" s="29">
        <f aca="true" t="shared" si="14" ref="I95:I101">G95+H95</f>
        <v>3537912</v>
      </c>
      <c r="J95" s="32">
        <f>J96</f>
        <v>3504646.58</v>
      </c>
      <c r="K95" s="32">
        <f>K96</f>
        <v>0</v>
      </c>
      <c r="L95" s="29">
        <f>J95+K95</f>
        <v>3504646.58</v>
      </c>
      <c r="M95" s="66">
        <f t="shared" si="10"/>
        <v>0.9905974427854621</v>
      </c>
    </row>
    <row r="96" spans="2:13" ht="19.5" customHeight="1">
      <c r="B96" s="9" t="s">
        <v>44</v>
      </c>
      <c r="C96" s="46"/>
      <c r="D96" s="47"/>
      <c r="E96" s="57"/>
      <c r="F96" s="46">
        <v>200</v>
      </c>
      <c r="G96" s="27">
        <v>3537912</v>
      </c>
      <c r="H96" s="27">
        <v>0</v>
      </c>
      <c r="I96" s="29">
        <f t="shared" si="14"/>
        <v>3537912</v>
      </c>
      <c r="J96" s="31">
        <v>3504646.58</v>
      </c>
      <c r="K96" s="31">
        <v>0</v>
      </c>
      <c r="L96" s="29">
        <f>J96+K96</f>
        <v>3504646.58</v>
      </c>
      <c r="M96" s="66">
        <f t="shared" si="10"/>
        <v>0.9905974427854621</v>
      </c>
    </row>
    <row r="97" spans="2:13" ht="54" customHeight="1">
      <c r="B97" s="9" t="s">
        <v>214</v>
      </c>
      <c r="C97" s="48" t="s">
        <v>9</v>
      </c>
      <c r="D97" s="49" t="s">
        <v>9</v>
      </c>
      <c r="E97" s="10" t="s">
        <v>216</v>
      </c>
      <c r="F97" s="48"/>
      <c r="G97" s="28">
        <f>G98</f>
        <v>0</v>
      </c>
      <c r="H97" s="28">
        <f>H98</f>
        <v>245562.71</v>
      </c>
      <c r="I97" s="29">
        <f t="shared" si="14"/>
        <v>245562.71</v>
      </c>
      <c r="J97" s="32">
        <v>0</v>
      </c>
      <c r="K97" s="32">
        <f>K98</f>
        <v>245344.68</v>
      </c>
      <c r="L97" s="29">
        <f>J97+K97</f>
        <v>245344.68</v>
      </c>
      <c r="M97" s="66">
        <f t="shared" si="10"/>
        <v>0.9991121208916451</v>
      </c>
    </row>
    <row r="98" spans="2:13" ht="19.5" customHeight="1">
      <c r="B98" s="9" t="s">
        <v>44</v>
      </c>
      <c r="C98" s="46"/>
      <c r="D98" s="47"/>
      <c r="E98" s="57"/>
      <c r="F98" s="46">
        <v>200</v>
      </c>
      <c r="G98" s="27">
        <v>0</v>
      </c>
      <c r="H98" s="27">
        <v>245562.71</v>
      </c>
      <c r="I98" s="29">
        <f t="shared" si="14"/>
        <v>245562.71</v>
      </c>
      <c r="J98" s="31">
        <v>0</v>
      </c>
      <c r="K98" s="31">
        <v>245344.68</v>
      </c>
      <c r="L98" s="29">
        <f>J98+K98</f>
        <v>245344.68</v>
      </c>
      <c r="M98" s="66">
        <f t="shared" si="10"/>
        <v>0.9991121208916451</v>
      </c>
    </row>
    <row r="99" spans="2:13" ht="19.5" customHeight="1">
      <c r="B99" s="18" t="s">
        <v>119</v>
      </c>
      <c r="C99" s="14"/>
      <c r="D99" s="15"/>
      <c r="E99" s="19" t="s">
        <v>120</v>
      </c>
      <c r="F99" s="14" t="s">
        <v>9</v>
      </c>
      <c r="G99" s="26">
        <f>G100</f>
        <v>1138772.4</v>
      </c>
      <c r="H99" s="26">
        <f>H100</f>
        <v>0</v>
      </c>
      <c r="I99" s="29">
        <f t="shared" si="14"/>
        <v>1138772.4</v>
      </c>
      <c r="J99" s="30">
        <f>J100</f>
        <v>885307.42</v>
      </c>
      <c r="K99" s="30">
        <f>K100</f>
        <v>0</v>
      </c>
      <c r="L99" s="29">
        <f t="shared" si="12"/>
        <v>885307.42</v>
      </c>
      <c r="M99" s="66">
        <f t="shared" si="10"/>
        <v>0.7774226175485112</v>
      </c>
    </row>
    <row r="100" spans="2:13" ht="19.5" customHeight="1">
      <c r="B100" s="9" t="s">
        <v>198</v>
      </c>
      <c r="C100" s="46"/>
      <c r="D100" s="47"/>
      <c r="E100" s="10" t="s">
        <v>199</v>
      </c>
      <c r="F100" s="46" t="s">
        <v>9</v>
      </c>
      <c r="G100" s="27">
        <f>G101</f>
        <v>1138772.4</v>
      </c>
      <c r="H100" s="27">
        <f>H101</f>
        <v>0</v>
      </c>
      <c r="I100" s="29">
        <f t="shared" si="14"/>
        <v>1138772.4</v>
      </c>
      <c r="J100" s="31">
        <f>J101</f>
        <v>885307.42</v>
      </c>
      <c r="K100" s="31">
        <f>K101</f>
        <v>0</v>
      </c>
      <c r="L100" s="29">
        <f t="shared" si="12"/>
        <v>885307.42</v>
      </c>
      <c r="M100" s="66">
        <f t="shared" si="10"/>
        <v>0.7774226175485112</v>
      </c>
    </row>
    <row r="101" spans="2:13" ht="19.5" customHeight="1">
      <c r="B101" s="9" t="s">
        <v>44</v>
      </c>
      <c r="C101" s="48"/>
      <c r="D101" s="49"/>
      <c r="E101" s="10"/>
      <c r="F101" s="48">
        <v>200</v>
      </c>
      <c r="G101" s="28">
        <v>1138772.4</v>
      </c>
      <c r="H101" s="28">
        <v>0</v>
      </c>
      <c r="I101" s="29">
        <f t="shared" si="14"/>
        <v>1138772.4</v>
      </c>
      <c r="J101" s="32">
        <v>885307.42</v>
      </c>
      <c r="K101" s="32">
        <v>0</v>
      </c>
      <c r="L101" s="29">
        <f t="shared" si="12"/>
        <v>885307.42</v>
      </c>
      <c r="M101" s="66">
        <f t="shared" si="10"/>
        <v>0.7774226175485112</v>
      </c>
    </row>
    <row r="102" spans="2:13" ht="52.5" customHeight="1">
      <c r="B102" s="18" t="s">
        <v>183</v>
      </c>
      <c r="C102" s="58"/>
      <c r="D102" s="15" t="s">
        <v>9</v>
      </c>
      <c r="E102" s="19" t="s">
        <v>184</v>
      </c>
      <c r="F102" s="14" t="s">
        <v>9</v>
      </c>
      <c r="G102" s="26">
        <f aca="true" t="shared" si="15" ref="G102:K106">G103</f>
        <v>1140865</v>
      </c>
      <c r="H102" s="26">
        <f t="shared" si="15"/>
        <v>609464.25</v>
      </c>
      <c r="I102" s="26">
        <f aca="true" t="shared" si="16" ref="I102:I107">H102+G102</f>
        <v>1750329.25</v>
      </c>
      <c r="J102" s="30">
        <f t="shared" si="15"/>
        <v>1140863.85</v>
      </c>
      <c r="K102" s="30">
        <f t="shared" si="15"/>
        <v>609464.18</v>
      </c>
      <c r="L102" s="26">
        <f aca="true" t="shared" si="17" ref="L102:L107">K102+J102</f>
        <v>1750328.0300000003</v>
      </c>
      <c r="M102" s="66">
        <f t="shared" si="10"/>
        <v>0.9999993029882808</v>
      </c>
    </row>
    <row r="103" spans="2:13" ht="19.5" customHeight="1">
      <c r="B103" s="18" t="s">
        <v>185</v>
      </c>
      <c r="C103" s="58"/>
      <c r="D103" s="47" t="s">
        <v>9</v>
      </c>
      <c r="E103" s="19" t="s">
        <v>186</v>
      </c>
      <c r="F103" s="46" t="s">
        <v>9</v>
      </c>
      <c r="G103" s="27">
        <f>G104+G106</f>
        <v>1140865</v>
      </c>
      <c r="H103" s="27">
        <f>H104+H106</f>
        <v>609464.25</v>
      </c>
      <c r="I103" s="28">
        <f t="shared" si="16"/>
        <v>1750329.25</v>
      </c>
      <c r="J103" s="31">
        <f>J104+J106</f>
        <v>1140863.85</v>
      </c>
      <c r="K103" s="31">
        <f>K104+K106</f>
        <v>609464.18</v>
      </c>
      <c r="L103" s="28">
        <f t="shared" si="17"/>
        <v>1750328.0300000003</v>
      </c>
      <c r="M103" s="66">
        <f t="shared" si="10"/>
        <v>0.9999993029882808</v>
      </c>
    </row>
    <row r="104" spans="2:13" ht="19.5" customHeight="1">
      <c r="B104" s="33" t="s">
        <v>187</v>
      </c>
      <c r="C104" s="58"/>
      <c r="D104" s="49" t="s">
        <v>9</v>
      </c>
      <c r="E104" s="34" t="s">
        <v>200</v>
      </c>
      <c r="F104" s="48"/>
      <c r="G104" s="28">
        <f t="shared" si="15"/>
        <v>1140865</v>
      </c>
      <c r="H104" s="28">
        <f t="shared" si="15"/>
        <v>60045.68</v>
      </c>
      <c r="I104" s="28">
        <f t="shared" si="16"/>
        <v>1200910.68</v>
      </c>
      <c r="J104" s="32">
        <f t="shared" si="15"/>
        <v>1140863.85</v>
      </c>
      <c r="K104" s="32">
        <f t="shared" si="15"/>
        <v>60045.68</v>
      </c>
      <c r="L104" s="28">
        <f t="shared" si="17"/>
        <v>1200909.53</v>
      </c>
      <c r="M104" s="66">
        <f t="shared" si="10"/>
        <v>0.9999990423933944</v>
      </c>
    </row>
    <row r="105" spans="2:13" ht="19.5" customHeight="1">
      <c r="B105" s="9" t="s">
        <v>44</v>
      </c>
      <c r="C105" s="46"/>
      <c r="D105" s="47"/>
      <c r="E105" s="57"/>
      <c r="F105" s="46">
        <v>200</v>
      </c>
      <c r="G105" s="27">
        <f>1095230+45635</f>
        <v>1140865</v>
      </c>
      <c r="H105" s="27">
        <v>60045.68</v>
      </c>
      <c r="I105" s="28">
        <f t="shared" si="16"/>
        <v>1200910.68</v>
      </c>
      <c r="J105" s="31">
        <v>1140863.85</v>
      </c>
      <c r="K105" s="31">
        <v>60045.68</v>
      </c>
      <c r="L105" s="28">
        <f t="shared" si="17"/>
        <v>1200909.53</v>
      </c>
      <c r="M105" s="66">
        <f t="shared" si="10"/>
        <v>0.9999990423933944</v>
      </c>
    </row>
    <row r="106" spans="2:13" ht="19.5" customHeight="1">
      <c r="B106" s="9" t="s">
        <v>201</v>
      </c>
      <c r="C106" s="58"/>
      <c r="D106" s="49" t="s">
        <v>9</v>
      </c>
      <c r="E106" s="10" t="s">
        <v>202</v>
      </c>
      <c r="F106" s="48"/>
      <c r="G106" s="28">
        <f t="shared" si="15"/>
        <v>0</v>
      </c>
      <c r="H106" s="28">
        <f t="shared" si="15"/>
        <v>549418.57</v>
      </c>
      <c r="I106" s="28">
        <f t="shared" si="16"/>
        <v>549418.57</v>
      </c>
      <c r="J106" s="32">
        <f t="shared" si="15"/>
        <v>0</v>
      </c>
      <c r="K106" s="32">
        <f t="shared" si="15"/>
        <v>549418.5</v>
      </c>
      <c r="L106" s="28">
        <f t="shared" si="17"/>
        <v>549418.5</v>
      </c>
      <c r="M106" s="66">
        <f t="shared" si="10"/>
        <v>0.9999998725925846</v>
      </c>
    </row>
    <row r="107" spans="2:13" ht="19.5" customHeight="1">
      <c r="B107" s="9" t="s">
        <v>44</v>
      </c>
      <c r="C107" s="46"/>
      <c r="D107" s="47"/>
      <c r="E107" s="57"/>
      <c r="F107" s="46">
        <v>200</v>
      </c>
      <c r="G107" s="27">
        <v>0</v>
      </c>
      <c r="H107" s="27">
        <v>549418.57</v>
      </c>
      <c r="I107" s="28">
        <f t="shared" si="16"/>
        <v>549418.57</v>
      </c>
      <c r="J107" s="31">
        <v>0</v>
      </c>
      <c r="K107" s="31">
        <v>549418.5</v>
      </c>
      <c r="L107" s="28">
        <f t="shared" si="17"/>
        <v>549418.5</v>
      </c>
      <c r="M107" s="66">
        <f t="shared" si="10"/>
        <v>0.9999998725925846</v>
      </c>
    </row>
    <row r="108" spans="2:13" ht="19.5" customHeight="1">
      <c r="B108" s="38" t="s">
        <v>90</v>
      </c>
      <c r="C108" s="39" t="s">
        <v>9</v>
      </c>
      <c r="D108" s="40" t="s">
        <v>91</v>
      </c>
      <c r="E108" s="41" t="s">
        <v>9</v>
      </c>
      <c r="F108" s="39" t="s">
        <v>9</v>
      </c>
      <c r="G108" s="42">
        <f>G114</f>
        <v>0</v>
      </c>
      <c r="H108" s="42">
        <f>H114+H109</f>
        <v>1864033.75</v>
      </c>
      <c r="I108" s="42">
        <f t="shared" si="13"/>
        <v>1864033.75</v>
      </c>
      <c r="J108" s="43">
        <f>J114</f>
        <v>0</v>
      </c>
      <c r="K108" s="43">
        <f>K114+K109</f>
        <v>1864033.25</v>
      </c>
      <c r="L108" s="42">
        <f aca="true" t="shared" si="18" ref="L108:L139">J108+K108</f>
        <v>1864033.25</v>
      </c>
      <c r="M108" s="66">
        <f t="shared" si="10"/>
        <v>0.9999997317645134</v>
      </c>
    </row>
    <row r="109" spans="2:13" ht="19.5" customHeight="1">
      <c r="B109" s="13" t="s">
        <v>92</v>
      </c>
      <c r="C109" s="14"/>
      <c r="D109" s="15"/>
      <c r="E109" s="16" t="s">
        <v>93</v>
      </c>
      <c r="F109" s="14"/>
      <c r="G109" s="26"/>
      <c r="H109" s="26">
        <f>H110</f>
        <v>0</v>
      </c>
      <c r="I109" s="29">
        <f t="shared" si="13"/>
        <v>0</v>
      </c>
      <c r="J109" s="30"/>
      <c r="K109" s="30">
        <f>K110</f>
        <v>0</v>
      </c>
      <c r="L109" s="29">
        <f t="shared" si="18"/>
        <v>0</v>
      </c>
      <c r="M109" s="66"/>
    </row>
    <row r="110" spans="2:13" ht="19.5" customHeight="1">
      <c r="B110" s="11" t="s">
        <v>94</v>
      </c>
      <c r="C110" s="14"/>
      <c r="D110" s="15"/>
      <c r="E110" s="12" t="s">
        <v>95</v>
      </c>
      <c r="F110" s="14"/>
      <c r="G110" s="26"/>
      <c r="H110" s="26">
        <f>H111</f>
        <v>0</v>
      </c>
      <c r="I110" s="29">
        <f t="shared" si="13"/>
        <v>0</v>
      </c>
      <c r="J110" s="30"/>
      <c r="K110" s="30">
        <f>K111</f>
        <v>0</v>
      </c>
      <c r="L110" s="29">
        <f t="shared" si="18"/>
        <v>0</v>
      </c>
      <c r="M110" s="66"/>
    </row>
    <row r="111" spans="2:13" ht="19.5" customHeight="1">
      <c r="B111" s="11" t="s">
        <v>96</v>
      </c>
      <c r="C111" s="46"/>
      <c r="D111" s="47"/>
      <c r="E111" s="12" t="s">
        <v>95</v>
      </c>
      <c r="F111" s="46"/>
      <c r="G111" s="27"/>
      <c r="H111" s="27">
        <f>H112</f>
        <v>0</v>
      </c>
      <c r="I111" s="29">
        <f t="shared" si="13"/>
        <v>0</v>
      </c>
      <c r="J111" s="31"/>
      <c r="K111" s="31">
        <f>K112</f>
        <v>0</v>
      </c>
      <c r="L111" s="29">
        <f t="shared" si="18"/>
        <v>0</v>
      </c>
      <c r="M111" s="66"/>
    </row>
    <row r="112" spans="2:13" ht="19.5" customHeight="1">
      <c r="B112" s="17" t="s">
        <v>97</v>
      </c>
      <c r="C112" s="48"/>
      <c r="D112" s="49"/>
      <c r="E112" s="10" t="s">
        <v>98</v>
      </c>
      <c r="F112" s="48"/>
      <c r="G112" s="28"/>
      <c r="H112" s="28">
        <f>H113</f>
        <v>0</v>
      </c>
      <c r="I112" s="29">
        <f t="shared" si="13"/>
        <v>0</v>
      </c>
      <c r="J112" s="32"/>
      <c r="K112" s="32">
        <f>K113</f>
        <v>0</v>
      </c>
      <c r="L112" s="29">
        <f t="shared" si="18"/>
        <v>0</v>
      </c>
      <c r="M112" s="66"/>
    </row>
    <row r="113" spans="2:13" ht="19.5" customHeight="1">
      <c r="B113" s="9" t="s">
        <v>99</v>
      </c>
      <c r="C113" s="46"/>
      <c r="D113" s="47"/>
      <c r="E113" s="57"/>
      <c r="F113" s="46">
        <v>400</v>
      </c>
      <c r="G113" s="27"/>
      <c r="H113" s="27">
        <v>0</v>
      </c>
      <c r="I113" s="29">
        <f t="shared" si="13"/>
        <v>0</v>
      </c>
      <c r="J113" s="31"/>
      <c r="K113" s="31">
        <v>0</v>
      </c>
      <c r="L113" s="29">
        <f t="shared" si="18"/>
        <v>0</v>
      </c>
      <c r="M113" s="66"/>
    </row>
    <row r="114" spans="2:13" ht="19.5" customHeight="1">
      <c r="B114" s="13" t="s">
        <v>80</v>
      </c>
      <c r="C114" s="14" t="s">
        <v>9</v>
      </c>
      <c r="D114" s="15" t="s">
        <v>9</v>
      </c>
      <c r="E114" s="16" t="s">
        <v>81</v>
      </c>
      <c r="F114" s="14" t="s">
        <v>9</v>
      </c>
      <c r="G114" s="26">
        <f>G115+G123</f>
        <v>0</v>
      </c>
      <c r="H114" s="26">
        <f>H115</f>
        <v>1864033.75</v>
      </c>
      <c r="I114" s="29">
        <f t="shared" si="13"/>
        <v>1864033.75</v>
      </c>
      <c r="J114" s="30">
        <f>J115+J123</f>
        <v>0</v>
      </c>
      <c r="K114" s="30">
        <f>K115</f>
        <v>1864033.25</v>
      </c>
      <c r="L114" s="29">
        <f t="shared" si="18"/>
        <v>1864033.25</v>
      </c>
      <c r="M114" s="66">
        <f t="shared" si="10"/>
        <v>0.9999997317645134</v>
      </c>
    </row>
    <row r="115" spans="2:13" ht="19.5" customHeight="1">
      <c r="B115" s="11" t="s">
        <v>100</v>
      </c>
      <c r="C115" s="14" t="s">
        <v>9</v>
      </c>
      <c r="D115" s="15" t="s">
        <v>9</v>
      </c>
      <c r="E115" s="12" t="s">
        <v>101</v>
      </c>
      <c r="F115" s="14" t="s">
        <v>9</v>
      </c>
      <c r="G115" s="26">
        <f>G116</f>
        <v>0</v>
      </c>
      <c r="H115" s="26">
        <f>H116+H123</f>
        <v>1864033.75</v>
      </c>
      <c r="I115" s="29">
        <f t="shared" si="13"/>
        <v>1864033.75</v>
      </c>
      <c r="J115" s="30">
        <f>J116</f>
        <v>0</v>
      </c>
      <c r="K115" s="30">
        <f>K116+K123</f>
        <v>1864033.25</v>
      </c>
      <c r="L115" s="29">
        <f t="shared" si="18"/>
        <v>1864033.25</v>
      </c>
      <c r="M115" s="66">
        <f t="shared" si="10"/>
        <v>0.9999997317645134</v>
      </c>
    </row>
    <row r="116" spans="2:13" ht="55.5" customHeight="1">
      <c r="B116" s="11" t="s">
        <v>102</v>
      </c>
      <c r="C116" s="46" t="s">
        <v>9</v>
      </c>
      <c r="D116" s="47" t="s">
        <v>9</v>
      </c>
      <c r="E116" s="12" t="s">
        <v>103</v>
      </c>
      <c r="F116" s="46" t="s">
        <v>9</v>
      </c>
      <c r="G116" s="27">
        <f>G118</f>
        <v>0</v>
      </c>
      <c r="H116" s="27">
        <f>H117+H119+H121</f>
        <v>1864033.75</v>
      </c>
      <c r="I116" s="29">
        <f t="shared" si="13"/>
        <v>1864033.75</v>
      </c>
      <c r="J116" s="31">
        <f>J118</f>
        <v>0</v>
      </c>
      <c r="K116" s="31">
        <f>K117+K119+K121</f>
        <v>1864033.25</v>
      </c>
      <c r="L116" s="29">
        <f t="shared" si="18"/>
        <v>1864033.25</v>
      </c>
      <c r="M116" s="66">
        <f t="shared" si="10"/>
        <v>0.9999997317645134</v>
      </c>
    </row>
    <row r="117" spans="2:13" ht="19.5" customHeight="1">
      <c r="B117" s="17" t="s">
        <v>104</v>
      </c>
      <c r="C117" s="48" t="s">
        <v>9</v>
      </c>
      <c r="D117" s="49" t="s">
        <v>9</v>
      </c>
      <c r="E117" s="10" t="s">
        <v>105</v>
      </c>
      <c r="F117" s="48"/>
      <c r="G117" s="28">
        <f>G118</f>
        <v>0</v>
      </c>
      <c r="H117" s="28">
        <f>H118</f>
        <v>1197766.5</v>
      </c>
      <c r="I117" s="29">
        <f t="shared" si="13"/>
        <v>1197766.5</v>
      </c>
      <c r="J117" s="32">
        <f>J118</f>
        <v>0</v>
      </c>
      <c r="K117" s="32">
        <f>K118</f>
        <v>1197766</v>
      </c>
      <c r="L117" s="29">
        <f t="shared" si="18"/>
        <v>1197766</v>
      </c>
      <c r="M117" s="66">
        <f t="shared" si="10"/>
        <v>0.9999995825563663</v>
      </c>
    </row>
    <row r="118" spans="2:13" ht="19.5" customHeight="1">
      <c r="B118" s="9" t="s">
        <v>44</v>
      </c>
      <c r="C118" s="46"/>
      <c r="D118" s="47"/>
      <c r="E118" s="57"/>
      <c r="F118" s="46">
        <v>200</v>
      </c>
      <c r="G118" s="27">
        <v>0</v>
      </c>
      <c r="H118" s="27">
        <v>1197766.5</v>
      </c>
      <c r="I118" s="29">
        <f t="shared" si="13"/>
        <v>1197766.5</v>
      </c>
      <c r="J118" s="31">
        <v>0</v>
      </c>
      <c r="K118" s="31">
        <v>1197766</v>
      </c>
      <c r="L118" s="29">
        <f t="shared" si="18"/>
        <v>1197766</v>
      </c>
      <c r="M118" s="66">
        <f t="shared" si="10"/>
        <v>0.9999995825563663</v>
      </c>
    </row>
    <row r="119" spans="2:13" ht="19.5" customHeight="1">
      <c r="B119" s="17" t="s">
        <v>106</v>
      </c>
      <c r="C119" s="48" t="s">
        <v>9</v>
      </c>
      <c r="D119" s="49" t="s">
        <v>9</v>
      </c>
      <c r="E119" s="10" t="s">
        <v>107</v>
      </c>
      <c r="F119" s="48"/>
      <c r="G119" s="28">
        <v>0</v>
      </c>
      <c r="H119" s="28">
        <f>H120</f>
        <v>366267.25</v>
      </c>
      <c r="I119" s="29">
        <f t="shared" si="13"/>
        <v>366267.25</v>
      </c>
      <c r="J119" s="32">
        <v>0</v>
      </c>
      <c r="K119" s="32">
        <f>K120</f>
        <v>366267.25</v>
      </c>
      <c r="L119" s="29">
        <f t="shared" si="18"/>
        <v>366267.25</v>
      </c>
      <c r="M119" s="66">
        <f t="shared" si="10"/>
        <v>1</v>
      </c>
    </row>
    <row r="120" spans="2:13" ht="19.5" customHeight="1">
      <c r="B120" s="9" t="s">
        <v>44</v>
      </c>
      <c r="C120" s="46"/>
      <c r="D120" s="47"/>
      <c r="E120" s="57"/>
      <c r="F120" s="46">
        <v>200</v>
      </c>
      <c r="G120" s="27">
        <v>0</v>
      </c>
      <c r="H120" s="27">
        <v>366267.25</v>
      </c>
      <c r="I120" s="29">
        <f t="shared" si="13"/>
        <v>366267.25</v>
      </c>
      <c r="J120" s="31">
        <v>0</v>
      </c>
      <c r="K120" s="31">
        <v>366267.25</v>
      </c>
      <c r="L120" s="29">
        <f t="shared" si="18"/>
        <v>366267.25</v>
      </c>
      <c r="M120" s="66">
        <f t="shared" si="10"/>
        <v>1</v>
      </c>
    </row>
    <row r="121" spans="2:13" ht="19.5" customHeight="1">
      <c r="B121" s="17" t="s">
        <v>203</v>
      </c>
      <c r="C121" s="48" t="s">
        <v>9</v>
      </c>
      <c r="D121" s="49" t="s">
        <v>9</v>
      </c>
      <c r="E121" s="10" t="s">
        <v>108</v>
      </c>
      <c r="F121" s="48"/>
      <c r="G121" s="28">
        <v>0</v>
      </c>
      <c r="H121" s="28">
        <f>H122</f>
        <v>300000</v>
      </c>
      <c r="I121" s="29">
        <f t="shared" si="13"/>
        <v>300000</v>
      </c>
      <c r="J121" s="32">
        <v>0</v>
      </c>
      <c r="K121" s="32">
        <f>K122</f>
        <v>300000</v>
      </c>
      <c r="L121" s="29">
        <f t="shared" si="18"/>
        <v>300000</v>
      </c>
      <c r="M121" s="66">
        <f t="shared" si="10"/>
        <v>1</v>
      </c>
    </row>
    <row r="122" spans="2:13" ht="19.5" customHeight="1">
      <c r="B122" s="9" t="s">
        <v>44</v>
      </c>
      <c r="C122" s="46"/>
      <c r="D122" s="47"/>
      <c r="E122" s="57"/>
      <c r="F122" s="46">
        <v>200</v>
      </c>
      <c r="G122" s="27">
        <v>0</v>
      </c>
      <c r="H122" s="27">
        <v>300000</v>
      </c>
      <c r="I122" s="29">
        <f t="shared" si="13"/>
        <v>300000</v>
      </c>
      <c r="J122" s="31">
        <v>0</v>
      </c>
      <c r="K122" s="31">
        <v>300000</v>
      </c>
      <c r="L122" s="29">
        <f t="shared" si="18"/>
        <v>300000</v>
      </c>
      <c r="M122" s="66">
        <f t="shared" si="10"/>
        <v>1</v>
      </c>
    </row>
    <row r="123" spans="2:13" ht="19.5" customHeight="1">
      <c r="B123" s="11" t="s">
        <v>109</v>
      </c>
      <c r="C123" s="46" t="s">
        <v>9</v>
      </c>
      <c r="D123" s="47" t="s">
        <v>9</v>
      </c>
      <c r="E123" s="12" t="s">
        <v>110</v>
      </c>
      <c r="F123" s="46" t="s">
        <v>9</v>
      </c>
      <c r="G123" s="27">
        <f>G125</f>
        <v>0</v>
      </c>
      <c r="H123" s="27">
        <f>H124</f>
        <v>0</v>
      </c>
      <c r="I123" s="29">
        <f t="shared" si="13"/>
        <v>0</v>
      </c>
      <c r="J123" s="31">
        <f>J125</f>
        <v>0</v>
      </c>
      <c r="K123" s="31">
        <f>K124</f>
        <v>0</v>
      </c>
      <c r="L123" s="29">
        <f t="shared" si="18"/>
        <v>0</v>
      </c>
      <c r="M123" s="66"/>
    </row>
    <row r="124" spans="2:13" ht="19.5" customHeight="1">
      <c r="B124" s="9" t="s">
        <v>111</v>
      </c>
      <c r="C124" s="48" t="s">
        <v>9</v>
      </c>
      <c r="D124" s="49" t="s">
        <v>9</v>
      </c>
      <c r="E124" s="10" t="s">
        <v>112</v>
      </c>
      <c r="F124" s="48"/>
      <c r="G124" s="28">
        <f>G125</f>
        <v>0</v>
      </c>
      <c r="H124" s="28">
        <f>H125</f>
        <v>0</v>
      </c>
      <c r="I124" s="29">
        <f t="shared" si="13"/>
        <v>0</v>
      </c>
      <c r="J124" s="32">
        <f>J125</f>
        <v>0</v>
      </c>
      <c r="K124" s="32">
        <f>K125</f>
        <v>0</v>
      </c>
      <c r="L124" s="29">
        <f t="shared" si="18"/>
        <v>0</v>
      </c>
      <c r="M124" s="66"/>
    </row>
    <row r="125" spans="2:13" ht="19.5" customHeight="1">
      <c r="B125" s="17" t="s">
        <v>22</v>
      </c>
      <c r="C125" s="46"/>
      <c r="D125" s="47"/>
      <c r="E125" s="57"/>
      <c r="F125" s="46">
        <v>800</v>
      </c>
      <c r="G125" s="27">
        <v>0</v>
      </c>
      <c r="H125" s="27">
        <v>0</v>
      </c>
      <c r="I125" s="29">
        <f t="shared" si="13"/>
        <v>0</v>
      </c>
      <c r="J125" s="31">
        <v>0</v>
      </c>
      <c r="K125" s="31">
        <v>0</v>
      </c>
      <c r="L125" s="29">
        <f t="shared" si="18"/>
        <v>0</v>
      </c>
      <c r="M125" s="66"/>
    </row>
    <row r="126" spans="2:13" ht="19.5" customHeight="1">
      <c r="B126" s="38" t="s">
        <v>113</v>
      </c>
      <c r="C126" s="39" t="s">
        <v>9</v>
      </c>
      <c r="D126" s="40" t="s">
        <v>114</v>
      </c>
      <c r="E126" s="41" t="s">
        <v>9</v>
      </c>
      <c r="F126" s="39" t="s">
        <v>9</v>
      </c>
      <c r="G126" s="42">
        <f>G127</f>
        <v>200000</v>
      </c>
      <c r="H126" s="42">
        <f>H127</f>
        <v>1030808.02</v>
      </c>
      <c r="I126" s="42">
        <f t="shared" si="13"/>
        <v>1230808.02</v>
      </c>
      <c r="J126" s="43">
        <f>J127</f>
        <v>199975</v>
      </c>
      <c r="K126" s="43">
        <f>K127</f>
        <v>996350.02</v>
      </c>
      <c r="L126" s="42">
        <f t="shared" si="18"/>
        <v>1196325.02</v>
      </c>
      <c r="M126" s="66">
        <f t="shared" si="10"/>
        <v>0.9719834454767365</v>
      </c>
    </row>
    <row r="127" spans="2:13" ht="51.75" customHeight="1">
      <c r="B127" s="13" t="s">
        <v>80</v>
      </c>
      <c r="C127" s="14" t="s">
        <v>9</v>
      </c>
      <c r="D127" s="15" t="s">
        <v>9</v>
      </c>
      <c r="E127" s="16" t="s">
        <v>81</v>
      </c>
      <c r="F127" s="14" t="s">
        <v>9</v>
      </c>
      <c r="G127" s="26">
        <f>G128+G135</f>
        <v>200000</v>
      </c>
      <c r="H127" s="26">
        <f>H128</f>
        <v>1030808.02</v>
      </c>
      <c r="I127" s="29">
        <f t="shared" si="13"/>
        <v>1230808.02</v>
      </c>
      <c r="J127" s="30">
        <f>J128+J135</f>
        <v>199975</v>
      </c>
      <c r="K127" s="30">
        <f>K128</f>
        <v>996350.02</v>
      </c>
      <c r="L127" s="29">
        <f t="shared" si="18"/>
        <v>1196325.02</v>
      </c>
      <c r="M127" s="66">
        <f t="shared" si="10"/>
        <v>0.9719834454767365</v>
      </c>
    </row>
    <row r="128" spans="2:13" ht="48.75" customHeight="1">
      <c r="B128" s="11" t="s">
        <v>100</v>
      </c>
      <c r="C128" s="14" t="s">
        <v>9</v>
      </c>
      <c r="D128" s="15" t="s">
        <v>9</v>
      </c>
      <c r="E128" s="12" t="s">
        <v>101</v>
      </c>
      <c r="F128" s="14" t="s">
        <v>9</v>
      </c>
      <c r="G128" s="26">
        <f>G132</f>
        <v>0</v>
      </c>
      <c r="H128" s="26">
        <f>H129+H132</f>
        <v>1030808.02</v>
      </c>
      <c r="I128" s="29">
        <f t="shared" si="13"/>
        <v>1030808.02</v>
      </c>
      <c r="J128" s="30">
        <f>J132</f>
        <v>0</v>
      </c>
      <c r="K128" s="30">
        <f>K129+K132</f>
        <v>996350.02</v>
      </c>
      <c r="L128" s="29">
        <f t="shared" si="18"/>
        <v>996350.02</v>
      </c>
      <c r="M128" s="66">
        <f t="shared" si="10"/>
        <v>0.9665718549609267</v>
      </c>
    </row>
    <row r="129" spans="2:13" ht="19.5" customHeight="1">
      <c r="B129" s="11" t="s">
        <v>102</v>
      </c>
      <c r="C129" s="46" t="s">
        <v>9</v>
      </c>
      <c r="D129" s="47" t="s">
        <v>9</v>
      </c>
      <c r="E129" s="12" t="s">
        <v>103</v>
      </c>
      <c r="F129" s="46" t="s">
        <v>9</v>
      </c>
      <c r="G129" s="27">
        <f>G131</f>
        <v>0</v>
      </c>
      <c r="H129" s="27">
        <f>H130</f>
        <v>61043.6</v>
      </c>
      <c r="I129" s="29">
        <f t="shared" si="13"/>
        <v>61043.6</v>
      </c>
      <c r="J129" s="31">
        <f>J131</f>
        <v>0</v>
      </c>
      <c r="K129" s="31">
        <f>K130</f>
        <v>61043.6</v>
      </c>
      <c r="L129" s="29">
        <f t="shared" si="18"/>
        <v>61043.6</v>
      </c>
      <c r="M129" s="66">
        <f t="shared" si="10"/>
        <v>1</v>
      </c>
    </row>
    <row r="130" spans="2:13" ht="19.5" customHeight="1">
      <c r="B130" s="17" t="s">
        <v>115</v>
      </c>
      <c r="C130" s="48" t="s">
        <v>9</v>
      </c>
      <c r="D130" s="49" t="s">
        <v>9</v>
      </c>
      <c r="E130" s="10" t="s">
        <v>116</v>
      </c>
      <c r="F130" s="48"/>
      <c r="G130" s="28">
        <v>0</v>
      </c>
      <c r="H130" s="28">
        <f>H131</f>
        <v>61043.6</v>
      </c>
      <c r="I130" s="29">
        <f t="shared" si="13"/>
        <v>61043.6</v>
      </c>
      <c r="J130" s="32">
        <v>0</v>
      </c>
      <c r="K130" s="32">
        <f>K131</f>
        <v>61043.6</v>
      </c>
      <c r="L130" s="29">
        <f t="shared" si="18"/>
        <v>61043.6</v>
      </c>
      <c r="M130" s="66">
        <f t="shared" si="10"/>
        <v>1</v>
      </c>
    </row>
    <row r="131" spans="2:13" ht="19.5" customHeight="1">
      <c r="B131" s="9" t="s">
        <v>44</v>
      </c>
      <c r="C131" s="46"/>
      <c r="D131" s="47"/>
      <c r="E131" s="57"/>
      <c r="F131" s="46">
        <v>200</v>
      </c>
      <c r="G131" s="27">
        <v>0</v>
      </c>
      <c r="H131" s="27">
        <v>61043.6</v>
      </c>
      <c r="I131" s="29">
        <f t="shared" si="13"/>
        <v>61043.6</v>
      </c>
      <c r="J131" s="31">
        <v>0</v>
      </c>
      <c r="K131" s="31">
        <v>61043.6</v>
      </c>
      <c r="L131" s="29">
        <f t="shared" si="18"/>
        <v>61043.6</v>
      </c>
      <c r="M131" s="66">
        <f t="shared" si="10"/>
        <v>1</v>
      </c>
    </row>
    <row r="132" spans="2:13" ht="27" customHeight="1">
      <c r="B132" s="11" t="s">
        <v>109</v>
      </c>
      <c r="C132" s="46" t="s">
        <v>9</v>
      </c>
      <c r="D132" s="47" t="s">
        <v>9</v>
      </c>
      <c r="E132" s="12" t="s">
        <v>110</v>
      </c>
      <c r="F132" s="46" t="s">
        <v>9</v>
      </c>
      <c r="G132" s="27">
        <f>G134</f>
        <v>0</v>
      </c>
      <c r="H132" s="27">
        <f>H133</f>
        <v>969764.42</v>
      </c>
      <c r="I132" s="29">
        <f t="shared" si="13"/>
        <v>969764.42</v>
      </c>
      <c r="J132" s="31">
        <f>J134</f>
        <v>0</v>
      </c>
      <c r="K132" s="31">
        <f>K133</f>
        <v>935306.42</v>
      </c>
      <c r="L132" s="29">
        <f t="shared" si="18"/>
        <v>935306.42</v>
      </c>
      <c r="M132" s="66">
        <f t="shared" si="10"/>
        <v>0.9644676590630125</v>
      </c>
    </row>
    <row r="133" spans="2:13" ht="19.5" customHeight="1">
      <c r="B133" s="17" t="s">
        <v>117</v>
      </c>
      <c r="C133" s="48" t="s">
        <v>9</v>
      </c>
      <c r="D133" s="49" t="s">
        <v>9</v>
      </c>
      <c r="E133" s="10" t="s">
        <v>118</v>
      </c>
      <c r="F133" s="48"/>
      <c r="G133" s="28">
        <f>G134</f>
        <v>0</v>
      </c>
      <c r="H133" s="28">
        <f>H134</f>
        <v>969764.42</v>
      </c>
      <c r="I133" s="29">
        <f t="shared" si="13"/>
        <v>969764.42</v>
      </c>
      <c r="J133" s="32">
        <f>J134</f>
        <v>0</v>
      </c>
      <c r="K133" s="32">
        <f>K134</f>
        <v>935306.42</v>
      </c>
      <c r="L133" s="29">
        <f t="shared" si="18"/>
        <v>935306.42</v>
      </c>
      <c r="M133" s="66">
        <f t="shared" si="10"/>
        <v>0.9644676590630125</v>
      </c>
    </row>
    <row r="134" spans="2:13" ht="19.5" customHeight="1">
      <c r="B134" s="17" t="s">
        <v>44</v>
      </c>
      <c r="C134" s="46"/>
      <c r="D134" s="47"/>
      <c r="E134" s="57"/>
      <c r="F134" s="46">
        <v>200</v>
      </c>
      <c r="G134" s="27">
        <v>0</v>
      </c>
      <c r="H134" s="27">
        <v>969764.42</v>
      </c>
      <c r="I134" s="29">
        <f t="shared" si="13"/>
        <v>969764.42</v>
      </c>
      <c r="J134" s="31">
        <v>0</v>
      </c>
      <c r="K134" s="31">
        <v>935306.42</v>
      </c>
      <c r="L134" s="29">
        <f t="shared" si="18"/>
        <v>935306.42</v>
      </c>
      <c r="M134" s="66">
        <f t="shared" si="10"/>
        <v>0.9644676590630125</v>
      </c>
    </row>
    <row r="135" spans="2:13" ht="19.5" customHeight="1">
      <c r="B135" s="18" t="s">
        <v>119</v>
      </c>
      <c r="C135" s="59"/>
      <c r="D135" s="60"/>
      <c r="E135" s="19" t="s">
        <v>120</v>
      </c>
      <c r="F135" s="14" t="s">
        <v>9</v>
      </c>
      <c r="G135" s="26">
        <f>G136</f>
        <v>200000</v>
      </c>
      <c r="H135" s="26">
        <f>H136</f>
        <v>0</v>
      </c>
      <c r="I135" s="29">
        <f>G135+H135</f>
        <v>200000</v>
      </c>
      <c r="J135" s="30">
        <f>J136</f>
        <v>199975</v>
      </c>
      <c r="K135" s="30">
        <f>K136</f>
        <v>0</v>
      </c>
      <c r="L135" s="29">
        <f t="shared" si="18"/>
        <v>199975</v>
      </c>
      <c r="M135" s="66">
        <f t="shared" si="10"/>
        <v>0.999875</v>
      </c>
    </row>
    <row r="136" spans="2:13" ht="19.5" customHeight="1">
      <c r="B136" s="9" t="s">
        <v>121</v>
      </c>
      <c r="C136" s="46"/>
      <c r="D136" s="47"/>
      <c r="E136" s="10" t="s">
        <v>122</v>
      </c>
      <c r="F136" s="46" t="s">
        <v>9</v>
      </c>
      <c r="G136" s="27">
        <f>G137</f>
        <v>200000</v>
      </c>
      <c r="H136" s="27">
        <f>H137</f>
        <v>0</v>
      </c>
      <c r="I136" s="27">
        <f>G136+H136</f>
        <v>200000</v>
      </c>
      <c r="J136" s="31">
        <f>J137</f>
        <v>199975</v>
      </c>
      <c r="K136" s="31">
        <f>K137</f>
        <v>0</v>
      </c>
      <c r="L136" s="27">
        <f t="shared" si="18"/>
        <v>199975</v>
      </c>
      <c r="M136" s="66">
        <f t="shared" si="10"/>
        <v>0.999875</v>
      </c>
    </row>
    <row r="137" spans="2:13" ht="24.75" customHeight="1">
      <c r="B137" s="9" t="s">
        <v>99</v>
      </c>
      <c r="C137" s="46"/>
      <c r="D137" s="47"/>
      <c r="E137" s="57"/>
      <c r="F137" s="46">
        <v>400</v>
      </c>
      <c r="G137" s="27">
        <v>200000</v>
      </c>
      <c r="H137" s="27">
        <v>0</v>
      </c>
      <c r="I137" s="27">
        <f>G137+H137</f>
        <v>200000</v>
      </c>
      <c r="J137" s="31">
        <v>199975</v>
      </c>
      <c r="K137" s="31">
        <v>0</v>
      </c>
      <c r="L137" s="27">
        <f t="shared" si="18"/>
        <v>199975</v>
      </c>
      <c r="M137" s="66">
        <f t="shared" si="10"/>
        <v>0.999875</v>
      </c>
    </row>
    <row r="138" spans="2:13" ht="19.5" customHeight="1">
      <c r="B138" s="38" t="s">
        <v>123</v>
      </c>
      <c r="C138" s="39" t="s">
        <v>9</v>
      </c>
      <c r="D138" s="40" t="s">
        <v>124</v>
      </c>
      <c r="E138" s="41" t="s">
        <v>9</v>
      </c>
      <c r="F138" s="39" t="s">
        <v>9</v>
      </c>
      <c r="G138" s="42">
        <f>G139+G150</f>
        <v>6858867.609999999</v>
      </c>
      <c r="H138" s="42">
        <f>H139+H150</f>
        <v>8381530.819999999</v>
      </c>
      <c r="I138" s="42">
        <f t="shared" si="13"/>
        <v>15240398.43</v>
      </c>
      <c r="J138" s="43">
        <f>J139+J150</f>
        <v>6858819.709999999</v>
      </c>
      <c r="K138" s="43">
        <f>K139+K150</f>
        <v>8167348.989999999</v>
      </c>
      <c r="L138" s="42">
        <f t="shared" si="18"/>
        <v>15026168.7</v>
      </c>
      <c r="M138" s="66">
        <f t="shared" si="10"/>
        <v>0.9859432985965577</v>
      </c>
    </row>
    <row r="139" spans="2:13" ht="41.25" customHeight="1">
      <c r="B139" s="13" t="s">
        <v>125</v>
      </c>
      <c r="C139" s="14"/>
      <c r="D139" s="15"/>
      <c r="E139" s="16" t="s">
        <v>126</v>
      </c>
      <c r="F139" s="14"/>
      <c r="G139" s="26">
        <f>G140</f>
        <v>100262</v>
      </c>
      <c r="H139" s="26">
        <f>H140</f>
        <v>213163.5</v>
      </c>
      <c r="I139" s="29">
        <f t="shared" si="13"/>
        <v>313425.5</v>
      </c>
      <c r="J139" s="30">
        <f>J140</f>
        <v>100262</v>
      </c>
      <c r="K139" s="30">
        <f>K140</f>
        <v>213163.5</v>
      </c>
      <c r="L139" s="29">
        <f t="shared" si="18"/>
        <v>313425.5</v>
      </c>
      <c r="M139" s="66">
        <f t="shared" si="10"/>
        <v>1</v>
      </c>
    </row>
    <row r="140" spans="2:13" ht="30" customHeight="1">
      <c r="B140" s="11" t="s">
        <v>127</v>
      </c>
      <c r="C140" s="14"/>
      <c r="D140" s="15"/>
      <c r="E140" s="12" t="s">
        <v>128</v>
      </c>
      <c r="F140" s="14"/>
      <c r="G140" s="26">
        <f>G141+G145</f>
        <v>100262</v>
      </c>
      <c r="H140" s="26">
        <f>H141+H145</f>
        <v>213163.5</v>
      </c>
      <c r="I140" s="29">
        <f t="shared" si="13"/>
        <v>313425.5</v>
      </c>
      <c r="J140" s="30">
        <f>J141+J145</f>
        <v>100262</v>
      </c>
      <c r="K140" s="30">
        <f>K141+K145</f>
        <v>213163.5</v>
      </c>
      <c r="L140" s="29">
        <f aca="true" t="shared" si="19" ref="L140:L167">J140+K140</f>
        <v>313425.5</v>
      </c>
      <c r="M140" s="66">
        <f aca="true" t="shared" si="20" ref="M140:M205">L140/I140</f>
        <v>1</v>
      </c>
    </row>
    <row r="141" spans="2:13" ht="19.5" customHeight="1">
      <c r="B141" s="11" t="s">
        <v>129</v>
      </c>
      <c r="C141" s="46"/>
      <c r="D141" s="47"/>
      <c r="E141" s="12" t="s">
        <v>130</v>
      </c>
      <c r="F141" s="46"/>
      <c r="G141" s="27">
        <f>G142</f>
        <v>0</v>
      </c>
      <c r="H141" s="27">
        <f>H142</f>
        <v>64300</v>
      </c>
      <c r="I141" s="29">
        <f t="shared" si="13"/>
        <v>64300</v>
      </c>
      <c r="J141" s="31">
        <f>J142</f>
        <v>0</v>
      </c>
      <c r="K141" s="31">
        <f>K142</f>
        <v>64300</v>
      </c>
      <c r="L141" s="29">
        <f t="shared" si="19"/>
        <v>64300</v>
      </c>
      <c r="M141" s="66">
        <f t="shared" si="20"/>
        <v>1</v>
      </c>
    </row>
    <row r="142" spans="2:13" ht="19.5" customHeight="1">
      <c r="B142" s="17" t="s">
        <v>131</v>
      </c>
      <c r="C142" s="48"/>
      <c r="D142" s="49"/>
      <c r="E142" s="10" t="s">
        <v>132</v>
      </c>
      <c r="F142" s="48"/>
      <c r="G142" s="28">
        <f>G143+G144</f>
        <v>0</v>
      </c>
      <c r="H142" s="28">
        <f>H143+H144</f>
        <v>64300</v>
      </c>
      <c r="I142" s="29">
        <f t="shared" si="13"/>
        <v>64300</v>
      </c>
      <c r="J142" s="32">
        <f>J143+J144</f>
        <v>0</v>
      </c>
      <c r="K142" s="32">
        <f>K143+K144</f>
        <v>64300</v>
      </c>
      <c r="L142" s="29">
        <f t="shared" si="19"/>
        <v>64300</v>
      </c>
      <c r="M142" s="66">
        <f t="shared" si="20"/>
        <v>1</v>
      </c>
    </row>
    <row r="143" spans="2:13" ht="19.5" customHeight="1">
      <c r="B143" s="17" t="s">
        <v>44</v>
      </c>
      <c r="C143" s="46"/>
      <c r="D143" s="47"/>
      <c r="E143" s="57"/>
      <c r="F143" s="46">
        <v>200</v>
      </c>
      <c r="G143" s="27">
        <v>0</v>
      </c>
      <c r="H143" s="27">
        <v>64300</v>
      </c>
      <c r="I143" s="29">
        <f t="shared" si="13"/>
        <v>64300</v>
      </c>
      <c r="J143" s="31">
        <v>0</v>
      </c>
      <c r="K143" s="31">
        <v>64300</v>
      </c>
      <c r="L143" s="29">
        <f t="shared" si="19"/>
        <v>64300</v>
      </c>
      <c r="M143" s="66">
        <f t="shared" si="20"/>
        <v>1</v>
      </c>
    </row>
    <row r="144" spans="2:13" ht="19.5" customHeight="1">
      <c r="B144" s="9" t="s">
        <v>99</v>
      </c>
      <c r="C144" s="48"/>
      <c r="D144" s="49"/>
      <c r="E144" s="10"/>
      <c r="F144" s="46">
        <v>400</v>
      </c>
      <c r="G144" s="28">
        <v>0</v>
      </c>
      <c r="H144" s="28">
        <v>0</v>
      </c>
      <c r="I144" s="29">
        <f t="shared" si="13"/>
        <v>0</v>
      </c>
      <c r="J144" s="32">
        <v>0</v>
      </c>
      <c r="K144" s="32">
        <v>0</v>
      </c>
      <c r="L144" s="29">
        <f t="shared" si="19"/>
        <v>0</v>
      </c>
      <c r="M144" s="66"/>
    </row>
    <row r="145" spans="2:13" ht="19.5" customHeight="1">
      <c r="B145" s="11" t="s">
        <v>133</v>
      </c>
      <c r="C145" s="46"/>
      <c r="D145" s="47"/>
      <c r="E145" s="12" t="s">
        <v>134</v>
      </c>
      <c r="F145" s="46"/>
      <c r="G145" s="27">
        <f>G146+G148</f>
        <v>100262</v>
      </c>
      <c r="H145" s="27">
        <f>H146</f>
        <v>148863.5</v>
      </c>
      <c r="I145" s="29">
        <f t="shared" si="13"/>
        <v>249125.5</v>
      </c>
      <c r="J145" s="27">
        <f>J146+J148</f>
        <v>100262</v>
      </c>
      <c r="K145" s="27">
        <f>K146</f>
        <v>148863.5</v>
      </c>
      <c r="L145" s="29">
        <f t="shared" si="19"/>
        <v>249125.5</v>
      </c>
      <c r="M145" s="66">
        <f t="shared" si="20"/>
        <v>1</v>
      </c>
    </row>
    <row r="146" spans="2:13" ht="19.5" customHeight="1">
      <c r="B146" s="17" t="s">
        <v>133</v>
      </c>
      <c r="C146" s="48"/>
      <c r="D146" s="49"/>
      <c r="E146" s="10" t="s">
        <v>135</v>
      </c>
      <c r="F146" s="48"/>
      <c r="G146" s="28">
        <f>G147</f>
        <v>0</v>
      </c>
      <c r="H146" s="28">
        <f>H147</f>
        <v>148863.5</v>
      </c>
      <c r="I146" s="29">
        <f t="shared" si="13"/>
        <v>148863.5</v>
      </c>
      <c r="J146" s="32">
        <f>J147</f>
        <v>0</v>
      </c>
      <c r="K146" s="32">
        <f>K147</f>
        <v>148863.5</v>
      </c>
      <c r="L146" s="29">
        <f t="shared" si="19"/>
        <v>148863.5</v>
      </c>
      <c r="M146" s="66">
        <f t="shared" si="20"/>
        <v>1</v>
      </c>
    </row>
    <row r="147" spans="2:13" ht="19.5" customHeight="1">
      <c r="B147" s="17" t="s">
        <v>44</v>
      </c>
      <c r="C147" s="46"/>
      <c r="D147" s="47"/>
      <c r="E147" s="57"/>
      <c r="F147" s="46">
        <v>200</v>
      </c>
      <c r="G147" s="27">
        <v>0</v>
      </c>
      <c r="H147" s="27">
        <v>148863.5</v>
      </c>
      <c r="I147" s="29">
        <f t="shared" si="13"/>
        <v>148863.5</v>
      </c>
      <c r="J147" s="31">
        <v>0</v>
      </c>
      <c r="K147" s="31">
        <v>148863.5</v>
      </c>
      <c r="L147" s="29">
        <f t="shared" si="19"/>
        <v>148863.5</v>
      </c>
      <c r="M147" s="66">
        <f t="shared" si="20"/>
        <v>1</v>
      </c>
    </row>
    <row r="148" spans="2:13" ht="45">
      <c r="B148" s="17" t="s">
        <v>238</v>
      </c>
      <c r="C148" s="48"/>
      <c r="D148" s="49"/>
      <c r="E148" s="10" t="s">
        <v>239</v>
      </c>
      <c r="F148" s="48"/>
      <c r="G148" s="28">
        <f>G149</f>
        <v>100262</v>
      </c>
      <c r="H148" s="28">
        <f>H149</f>
        <v>0</v>
      </c>
      <c r="I148" s="29">
        <f>G148+H148</f>
        <v>100262</v>
      </c>
      <c r="J148" s="32">
        <f>J149</f>
        <v>100262</v>
      </c>
      <c r="K148" s="32">
        <f>K149</f>
        <v>0</v>
      </c>
      <c r="L148" s="29">
        <f>J148+K148</f>
        <v>100262</v>
      </c>
      <c r="M148" s="66">
        <f t="shared" si="20"/>
        <v>1</v>
      </c>
    </row>
    <row r="149" spans="2:13" ht="19.5" customHeight="1">
      <c r="B149" s="17" t="s">
        <v>44</v>
      </c>
      <c r="C149" s="46"/>
      <c r="D149" s="47"/>
      <c r="E149" s="57"/>
      <c r="F149" s="46">
        <v>200</v>
      </c>
      <c r="G149" s="27">
        <v>100262</v>
      </c>
      <c r="H149" s="27">
        <v>0</v>
      </c>
      <c r="I149" s="29">
        <f>G149+H149</f>
        <v>100262</v>
      </c>
      <c r="J149" s="31">
        <v>100262</v>
      </c>
      <c r="K149" s="31">
        <v>0</v>
      </c>
      <c r="L149" s="29">
        <f>J149+K149</f>
        <v>100262</v>
      </c>
      <c r="M149" s="66">
        <f t="shared" si="20"/>
        <v>1</v>
      </c>
    </row>
    <row r="150" spans="2:13" ht="19.5" customHeight="1">
      <c r="B150" s="13" t="s">
        <v>80</v>
      </c>
      <c r="C150" s="14" t="s">
        <v>9</v>
      </c>
      <c r="D150" s="15" t="s">
        <v>9</v>
      </c>
      <c r="E150" s="16" t="s">
        <v>81</v>
      </c>
      <c r="F150" s="14" t="s">
        <v>9</v>
      </c>
      <c r="G150" s="26">
        <f>G151+G178</f>
        <v>6758605.609999999</v>
      </c>
      <c r="H150" s="26">
        <f>H151+H178</f>
        <v>8168367.319999999</v>
      </c>
      <c r="I150" s="29">
        <f t="shared" si="13"/>
        <v>14926972.93</v>
      </c>
      <c r="J150" s="30">
        <f>J151+J178</f>
        <v>6758557.709999999</v>
      </c>
      <c r="K150" s="30">
        <f>K151+K178</f>
        <v>7954185.489999999</v>
      </c>
      <c r="L150" s="29">
        <f t="shared" si="19"/>
        <v>14712743.2</v>
      </c>
      <c r="M150" s="66">
        <f t="shared" si="20"/>
        <v>0.9856481464122278</v>
      </c>
    </row>
    <row r="151" spans="2:13" ht="19.5" customHeight="1">
      <c r="B151" s="11" t="s">
        <v>100</v>
      </c>
      <c r="C151" s="14" t="s">
        <v>9</v>
      </c>
      <c r="D151" s="15" t="s">
        <v>9</v>
      </c>
      <c r="E151" s="12" t="s">
        <v>101</v>
      </c>
      <c r="F151" s="14" t="s">
        <v>9</v>
      </c>
      <c r="G151" s="26">
        <f>G152</f>
        <v>2212817.61</v>
      </c>
      <c r="H151" s="26">
        <f>H152</f>
        <v>7731771.6899999995</v>
      </c>
      <c r="I151" s="29">
        <f t="shared" si="13"/>
        <v>9944589.299999999</v>
      </c>
      <c r="J151" s="30">
        <f>J152</f>
        <v>2212816.73</v>
      </c>
      <c r="K151" s="30">
        <f>K152</f>
        <v>7523633.4399999995</v>
      </c>
      <c r="L151" s="29">
        <f t="shared" si="19"/>
        <v>9736450.17</v>
      </c>
      <c r="M151" s="66">
        <f t="shared" si="20"/>
        <v>0.9790701130312139</v>
      </c>
    </row>
    <row r="152" spans="2:13" ht="19.5" customHeight="1">
      <c r="B152" s="11" t="s">
        <v>136</v>
      </c>
      <c r="C152" s="46" t="s">
        <v>9</v>
      </c>
      <c r="D152" s="47" t="s">
        <v>9</v>
      </c>
      <c r="E152" s="12" t="s">
        <v>137</v>
      </c>
      <c r="F152" s="46" t="s">
        <v>9</v>
      </c>
      <c r="G152" s="27">
        <f>G153+G155+G157+G159+G161+G163+G165+G170+G174+G176</f>
        <v>2212817.61</v>
      </c>
      <c r="H152" s="27">
        <f>H153+H155+H157+H159+H161+H163+H165+H167+H170+H172+H174</f>
        <v>7731771.6899999995</v>
      </c>
      <c r="I152" s="29">
        <f t="shared" si="13"/>
        <v>9944589.299999999</v>
      </c>
      <c r="J152" s="27">
        <f>J153+J155+J157+J159+J161+J163+J165+J170+J174+J176</f>
        <v>2212816.73</v>
      </c>
      <c r="K152" s="27">
        <f>K153+K155+K157+K159+K161+K163+K165+K167+K170+K172+K174</f>
        <v>7523633.4399999995</v>
      </c>
      <c r="L152" s="29">
        <f t="shared" si="19"/>
        <v>9736450.17</v>
      </c>
      <c r="M152" s="66">
        <f t="shared" si="20"/>
        <v>0.9790701130312139</v>
      </c>
    </row>
    <row r="153" spans="2:13" ht="19.5" customHeight="1">
      <c r="B153" s="17" t="s">
        <v>138</v>
      </c>
      <c r="C153" s="48" t="s">
        <v>9</v>
      </c>
      <c r="D153" s="49" t="s">
        <v>9</v>
      </c>
      <c r="E153" s="10" t="s">
        <v>139</v>
      </c>
      <c r="F153" s="48"/>
      <c r="G153" s="28">
        <f>G154</f>
        <v>0</v>
      </c>
      <c r="H153" s="28">
        <f>H154</f>
        <v>2929323.78</v>
      </c>
      <c r="I153" s="29">
        <f t="shared" si="13"/>
        <v>2929323.78</v>
      </c>
      <c r="J153" s="32">
        <f>J154</f>
        <v>0</v>
      </c>
      <c r="K153" s="32">
        <f>K154</f>
        <v>2929323.78</v>
      </c>
      <c r="L153" s="29">
        <f t="shared" si="19"/>
        <v>2929323.78</v>
      </c>
      <c r="M153" s="66">
        <f t="shared" si="20"/>
        <v>1</v>
      </c>
    </row>
    <row r="154" spans="2:13" ht="19.5" customHeight="1">
      <c r="B154" s="9" t="s">
        <v>44</v>
      </c>
      <c r="C154" s="46"/>
      <c r="D154" s="47"/>
      <c r="E154" s="57"/>
      <c r="F154" s="46">
        <v>200</v>
      </c>
      <c r="G154" s="27">
        <v>0</v>
      </c>
      <c r="H154" s="27">
        <f>1297099.4+1632224.38</f>
        <v>2929323.78</v>
      </c>
      <c r="I154" s="29">
        <f t="shared" si="13"/>
        <v>2929323.78</v>
      </c>
      <c r="J154" s="31">
        <v>0</v>
      </c>
      <c r="K154" s="31">
        <f>1297099.4+1632224.38</f>
        <v>2929323.78</v>
      </c>
      <c r="L154" s="29">
        <f t="shared" si="19"/>
        <v>2929323.78</v>
      </c>
      <c r="M154" s="66">
        <f t="shared" si="20"/>
        <v>1</v>
      </c>
    </row>
    <row r="155" spans="2:13" ht="19.5" customHeight="1">
      <c r="B155" s="17" t="s">
        <v>140</v>
      </c>
      <c r="C155" s="48" t="s">
        <v>9</v>
      </c>
      <c r="D155" s="49" t="s">
        <v>9</v>
      </c>
      <c r="E155" s="10" t="s">
        <v>141</v>
      </c>
      <c r="F155" s="48"/>
      <c r="G155" s="28">
        <f>G156</f>
        <v>0</v>
      </c>
      <c r="H155" s="28">
        <f>H156</f>
        <v>719752.71</v>
      </c>
      <c r="I155" s="29">
        <f t="shared" si="13"/>
        <v>719752.71</v>
      </c>
      <c r="J155" s="32">
        <f>J156</f>
        <v>0</v>
      </c>
      <c r="K155" s="32">
        <f>K156</f>
        <v>719752.71</v>
      </c>
      <c r="L155" s="29">
        <f t="shared" si="19"/>
        <v>719752.71</v>
      </c>
      <c r="M155" s="66">
        <f t="shared" si="20"/>
        <v>1</v>
      </c>
    </row>
    <row r="156" spans="2:13" ht="19.5" customHeight="1">
      <c r="B156" s="9" t="s">
        <v>44</v>
      </c>
      <c r="C156" s="46"/>
      <c r="D156" s="47"/>
      <c r="E156" s="57"/>
      <c r="F156" s="46">
        <v>200</v>
      </c>
      <c r="G156" s="27">
        <v>0</v>
      </c>
      <c r="H156" s="27">
        <v>719752.71</v>
      </c>
      <c r="I156" s="29">
        <f t="shared" si="13"/>
        <v>719752.71</v>
      </c>
      <c r="J156" s="31">
        <v>0</v>
      </c>
      <c r="K156" s="31">
        <v>719752.71</v>
      </c>
      <c r="L156" s="29">
        <f t="shared" si="19"/>
        <v>719752.71</v>
      </c>
      <c r="M156" s="66">
        <f t="shared" si="20"/>
        <v>1</v>
      </c>
    </row>
    <row r="157" spans="2:13" ht="19.5" customHeight="1">
      <c r="B157" s="17" t="s">
        <v>142</v>
      </c>
      <c r="C157" s="48" t="s">
        <v>9</v>
      </c>
      <c r="D157" s="49" t="s">
        <v>9</v>
      </c>
      <c r="E157" s="10" t="s">
        <v>143</v>
      </c>
      <c r="F157" s="48"/>
      <c r="G157" s="28">
        <v>0</v>
      </c>
      <c r="H157" s="28">
        <f>H158</f>
        <v>77010.15</v>
      </c>
      <c r="I157" s="29">
        <f t="shared" si="13"/>
        <v>77010.15</v>
      </c>
      <c r="J157" s="32">
        <v>0</v>
      </c>
      <c r="K157" s="32">
        <f>K158</f>
        <v>77010.15</v>
      </c>
      <c r="L157" s="29">
        <f t="shared" si="19"/>
        <v>77010.15</v>
      </c>
      <c r="M157" s="66">
        <f t="shared" si="20"/>
        <v>1</v>
      </c>
    </row>
    <row r="158" spans="2:13" ht="19.5" customHeight="1">
      <c r="B158" s="9" t="s">
        <v>44</v>
      </c>
      <c r="C158" s="46"/>
      <c r="D158" s="47"/>
      <c r="E158" s="57"/>
      <c r="F158" s="46">
        <v>200</v>
      </c>
      <c r="G158" s="27">
        <v>0</v>
      </c>
      <c r="H158" s="27">
        <v>77010.15</v>
      </c>
      <c r="I158" s="29">
        <f t="shared" si="13"/>
        <v>77010.15</v>
      </c>
      <c r="J158" s="31">
        <v>0</v>
      </c>
      <c r="K158" s="31">
        <v>77010.15</v>
      </c>
      <c r="L158" s="29">
        <f t="shared" si="19"/>
        <v>77010.15</v>
      </c>
      <c r="M158" s="66">
        <f t="shared" si="20"/>
        <v>1</v>
      </c>
    </row>
    <row r="159" spans="2:13" ht="19.5" customHeight="1">
      <c r="B159" s="17" t="s">
        <v>144</v>
      </c>
      <c r="C159" s="48" t="s">
        <v>9</v>
      </c>
      <c r="D159" s="49" t="s">
        <v>9</v>
      </c>
      <c r="E159" s="10" t="s">
        <v>145</v>
      </c>
      <c r="F159" s="48"/>
      <c r="G159" s="28">
        <f>G160</f>
        <v>0</v>
      </c>
      <c r="H159" s="28">
        <f>H160</f>
        <v>298129</v>
      </c>
      <c r="I159" s="29">
        <f t="shared" si="13"/>
        <v>298129</v>
      </c>
      <c r="J159" s="32">
        <f>J160</f>
        <v>0</v>
      </c>
      <c r="K159" s="32">
        <f>K160</f>
        <v>298129</v>
      </c>
      <c r="L159" s="29">
        <f t="shared" si="19"/>
        <v>298129</v>
      </c>
      <c r="M159" s="66">
        <f t="shared" si="20"/>
        <v>1</v>
      </c>
    </row>
    <row r="160" spans="2:13" ht="19.5" customHeight="1">
      <c r="B160" s="9" t="s">
        <v>44</v>
      </c>
      <c r="C160" s="46"/>
      <c r="D160" s="47"/>
      <c r="E160" s="57"/>
      <c r="F160" s="46">
        <v>200</v>
      </c>
      <c r="G160" s="27">
        <v>0</v>
      </c>
      <c r="H160" s="27">
        <v>298129</v>
      </c>
      <c r="I160" s="29">
        <f t="shared" si="13"/>
        <v>298129</v>
      </c>
      <c r="J160" s="31">
        <v>0</v>
      </c>
      <c r="K160" s="31">
        <v>298129</v>
      </c>
      <c r="L160" s="29">
        <f t="shared" si="19"/>
        <v>298129</v>
      </c>
      <c r="M160" s="66">
        <f t="shared" si="20"/>
        <v>1</v>
      </c>
    </row>
    <row r="161" spans="2:13" ht="19.5" customHeight="1">
      <c r="B161" s="17" t="s">
        <v>146</v>
      </c>
      <c r="C161" s="48" t="s">
        <v>9</v>
      </c>
      <c r="D161" s="49" t="s">
        <v>9</v>
      </c>
      <c r="E161" s="10" t="s">
        <v>147</v>
      </c>
      <c r="F161" s="48"/>
      <c r="G161" s="28">
        <v>0</v>
      </c>
      <c r="H161" s="28">
        <f>H162</f>
        <v>150001.5</v>
      </c>
      <c r="I161" s="29">
        <f t="shared" si="13"/>
        <v>150001.5</v>
      </c>
      <c r="J161" s="32">
        <v>0</v>
      </c>
      <c r="K161" s="32">
        <f>K162</f>
        <v>150001.5</v>
      </c>
      <c r="L161" s="29">
        <f t="shared" si="19"/>
        <v>150001.5</v>
      </c>
      <c r="M161" s="66">
        <f t="shared" si="20"/>
        <v>1</v>
      </c>
    </row>
    <row r="162" spans="2:13" ht="19.5" customHeight="1">
      <c r="B162" s="9" t="s">
        <v>44</v>
      </c>
      <c r="C162" s="46"/>
      <c r="D162" s="47"/>
      <c r="E162" s="57"/>
      <c r="F162" s="46">
        <v>200</v>
      </c>
      <c r="G162" s="27">
        <v>0</v>
      </c>
      <c r="H162" s="27">
        <v>150001.5</v>
      </c>
      <c r="I162" s="29">
        <f t="shared" si="13"/>
        <v>150001.5</v>
      </c>
      <c r="J162" s="31">
        <v>0</v>
      </c>
      <c r="K162" s="31">
        <v>150001.5</v>
      </c>
      <c r="L162" s="29">
        <f t="shared" si="19"/>
        <v>150001.5</v>
      </c>
      <c r="M162" s="66">
        <f t="shared" si="20"/>
        <v>1</v>
      </c>
    </row>
    <row r="163" spans="2:13" ht="17.25" customHeight="1">
      <c r="B163" s="17" t="s">
        <v>148</v>
      </c>
      <c r="C163" s="48" t="s">
        <v>9</v>
      </c>
      <c r="D163" s="49" t="s">
        <v>9</v>
      </c>
      <c r="E163" s="10" t="s">
        <v>149</v>
      </c>
      <c r="F163" s="48"/>
      <c r="G163" s="28">
        <v>0</v>
      </c>
      <c r="H163" s="28">
        <f>H164</f>
        <v>585680.22</v>
      </c>
      <c r="I163" s="29">
        <f t="shared" si="13"/>
        <v>585680.22</v>
      </c>
      <c r="J163" s="32">
        <v>0</v>
      </c>
      <c r="K163" s="32">
        <f>K164</f>
        <v>585680.22</v>
      </c>
      <c r="L163" s="29">
        <f t="shared" si="19"/>
        <v>585680.22</v>
      </c>
      <c r="M163" s="66">
        <f t="shared" si="20"/>
        <v>1</v>
      </c>
    </row>
    <row r="164" spans="2:13" ht="19.5" customHeight="1">
      <c r="B164" s="9" t="s">
        <v>44</v>
      </c>
      <c r="C164" s="46"/>
      <c r="D164" s="47"/>
      <c r="E164" s="57"/>
      <c r="F164" s="46">
        <v>200</v>
      </c>
      <c r="G164" s="27">
        <v>0</v>
      </c>
      <c r="H164" s="27">
        <v>585680.22</v>
      </c>
      <c r="I164" s="29">
        <f t="shared" si="13"/>
        <v>585680.22</v>
      </c>
      <c r="J164" s="31">
        <v>0</v>
      </c>
      <c r="K164" s="31">
        <v>585680.22</v>
      </c>
      <c r="L164" s="29">
        <f t="shared" si="19"/>
        <v>585680.22</v>
      </c>
      <c r="M164" s="66">
        <f t="shared" si="20"/>
        <v>1</v>
      </c>
    </row>
    <row r="165" spans="2:13" ht="19.5" customHeight="1">
      <c r="B165" s="17" t="s">
        <v>150</v>
      </c>
      <c r="C165" s="48" t="s">
        <v>9</v>
      </c>
      <c r="D165" s="49" t="s">
        <v>9</v>
      </c>
      <c r="E165" s="10" t="s">
        <v>151</v>
      </c>
      <c r="F165" s="48"/>
      <c r="G165" s="28">
        <f>G166</f>
        <v>0</v>
      </c>
      <c r="H165" s="28">
        <f>H166</f>
        <v>1737710.23</v>
      </c>
      <c r="I165" s="29">
        <f t="shared" si="13"/>
        <v>1737710.23</v>
      </c>
      <c r="J165" s="32">
        <f>J166</f>
        <v>0</v>
      </c>
      <c r="K165" s="32">
        <f>K166</f>
        <v>1594505.63</v>
      </c>
      <c r="L165" s="29">
        <f t="shared" si="19"/>
        <v>1594505.63</v>
      </c>
      <c r="M165" s="66">
        <f t="shared" si="20"/>
        <v>0.9175900575782419</v>
      </c>
    </row>
    <row r="166" spans="2:13" ht="19.5" customHeight="1">
      <c r="B166" s="9" t="s">
        <v>44</v>
      </c>
      <c r="C166" s="46"/>
      <c r="D166" s="47"/>
      <c r="E166" s="57"/>
      <c r="F166" s="46">
        <v>200</v>
      </c>
      <c r="G166" s="27">
        <v>0</v>
      </c>
      <c r="H166" s="27">
        <v>1737710.23</v>
      </c>
      <c r="I166" s="29">
        <f t="shared" si="13"/>
        <v>1737710.23</v>
      </c>
      <c r="J166" s="31">
        <v>0</v>
      </c>
      <c r="K166" s="31">
        <v>1594505.63</v>
      </c>
      <c r="L166" s="29">
        <f t="shared" si="19"/>
        <v>1594505.63</v>
      </c>
      <c r="M166" s="66">
        <f t="shared" si="20"/>
        <v>0.9175900575782419</v>
      </c>
    </row>
    <row r="167" spans="2:13" ht="19.5" customHeight="1">
      <c r="B167" s="17" t="s">
        <v>236</v>
      </c>
      <c r="C167" s="48" t="s">
        <v>9</v>
      </c>
      <c r="D167" s="49" t="s">
        <v>9</v>
      </c>
      <c r="E167" s="10" t="s">
        <v>237</v>
      </c>
      <c r="F167" s="48"/>
      <c r="G167" s="28">
        <f>G168</f>
        <v>0</v>
      </c>
      <c r="H167" s="28">
        <f>H168+H169</f>
        <v>243200.38</v>
      </c>
      <c r="I167" s="29">
        <f aca="true" t="shared" si="21" ref="I167:I175">G167+H167</f>
        <v>243200.38</v>
      </c>
      <c r="J167" s="28">
        <f>J168</f>
        <v>0</v>
      </c>
      <c r="K167" s="28">
        <f>K168+K169</f>
        <v>243200.38</v>
      </c>
      <c r="L167" s="29">
        <f t="shared" si="19"/>
        <v>243200.38</v>
      </c>
      <c r="M167" s="66">
        <f t="shared" si="20"/>
        <v>1</v>
      </c>
    </row>
    <row r="168" spans="2:13" ht="19.5" customHeight="1">
      <c r="B168" s="9" t="s">
        <v>44</v>
      </c>
      <c r="C168" s="46"/>
      <c r="D168" s="47"/>
      <c r="E168" s="57"/>
      <c r="F168" s="46">
        <v>200</v>
      </c>
      <c r="G168" s="27">
        <v>0</v>
      </c>
      <c r="H168" s="27">
        <v>0</v>
      </c>
      <c r="I168" s="29">
        <f t="shared" si="21"/>
        <v>0</v>
      </c>
      <c r="J168" s="31">
        <v>0</v>
      </c>
      <c r="K168" s="31">
        <v>0</v>
      </c>
      <c r="L168" s="29">
        <f aca="true" t="shared" si="22" ref="L168:L175">J168+K168</f>
        <v>0</v>
      </c>
      <c r="M168" s="66"/>
    </row>
    <row r="169" spans="2:13" ht="19.5" customHeight="1">
      <c r="B169" s="17" t="s">
        <v>22</v>
      </c>
      <c r="C169" s="46"/>
      <c r="D169" s="47"/>
      <c r="E169" s="57"/>
      <c r="F169" s="46">
        <v>800</v>
      </c>
      <c r="G169" s="27">
        <v>0</v>
      </c>
      <c r="H169" s="27">
        <v>243200.38</v>
      </c>
      <c r="I169" s="29">
        <f t="shared" si="21"/>
        <v>243200.38</v>
      </c>
      <c r="J169" s="31">
        <v>0</v>
      </c>
      <c r="K169" s="31">
        <v>243200.38</v>
      </c>
      <c r="L169" s="29">
        <f t="shared" si="22"/>
        <v>243200.38</v>
      </c>
      <c r="M169" s="66">
        <f t="shared" si="20"/>
        <v>1</v>
      </c>
    </row>
    <row r="170" spans="2:13" ht="19.5" customHeight="1">
      <c r="B170" s="17" t="s">
        <v>234</v>
      </c>
      <c r="C170" s="48" t="s">
        <v>9</v>
      </c>
      <c r="D170" s="49" t="s">
        <v>9</v>
      </c>
      <c r="E170" s="10" t="s">
        <v>235</v>
      </c>
      <c r="F170" s="48"/>
      <c r="G170" s="28">
        <f>G171</f>
        <v>49005</v>
      </c>
      <c r="H170" s="28">
        <f>H171</f>
        <v>0</v>
      </c>
      <c r="I170" s="29">
        <f t="shared" si="21"/>
        <v>49005</v>
      </c>
      <c r="J170" s="32">
        <f>J171</f>
        <v>49004.12</v>
      </c>
      <c r="K170" s="32">
        <f>K171</f>
        <v>0</v>
      </c>
      <c r="L170" s="29">
        <f t="shared" si="22"/>
        <v>49004.12</v>
      </c>
      <c r="M170" s="66">
        <f t="shared" si="20"/>
        <v>0.9999820426487094</v>
      </c>
    </row>
    <row r="171" spans="2:13" ht="19.5" customHeight="1">
      <c r="B171" s="9" t="s">
        <v>44</v>
      </c>
      <c r="C171" s="46"/>
      <c r="D171" s="47"/>
      <c r="E171" s="57"/>
      <c r="F171" s="46">
        <v>200</v>
      </c>
      <c r="G171" s="27">
        <v>49005</v>
      </c>
      <c r="H171" s="27">
        <v>0</v>
      </c>
      <c r="I171" s="29">
        <f t="shared" si="21"/>
        <v>49005</v>
      </c>
      <c r="J171" s="31">
        <v>49004.12</v>
      </c>
      <c r="K171" s="31">
        <v>0</v>
      </c>
      <c r="L171" s="29">
        <f t="shared" si="22"/>
        <v>49004.12</v>
      </c>
      <c r="M171" s="66">
        <f t="shared" si="20"/>
        <v>0.9999820426487094</v>
      </c>
    </row>
    <row r="172" spans="2:13" ht="19.5" customHeight="1">
      <c r="B172" s="17" t="s">
        <v>234</v>
      </c>
      <c r="C172" s="48" t="s">
        <v>9</v>
      </c>
      <c r="D172" s="49" t="s">
        <v>9</v>
      </c>
      <c r="E172" s="10" t="s">
        <v>240</v>
      </c>
      <c r="F172" s="48"/>
      <c r="G172" s="28">
        <f>G173</f>
        <v>0</v>
      </c>
      <c r="H172" s="28">
        <f>H173</f>
        <v>15400</v>
      </c>
      <c r="I172" s="29">
        <f t="shared" si="21"/>
        <v>15400</v>
      </c>
      <c r="J172" s="32">
        <f>J173</f>
        <v>0</v>
      </c>
      <c r="K172" s="32">
        <f>K173</f>
        <v>2579.16</v>
      </c>
      <c r="L172" s="29">
        <f t="shared" si="22"/>
        <v>2579.16</v>
      </c>
      <c r="M172" s="66">
        <f t="shared" si="20"/>
        <v>0.16747792207792206</v>
      </c>
    </row>
    <row r="173" spans="2:13" ht="19.5" customHeight="1">
      <c r="B173" s="9" t="s">
        <v>44</v>
      </c>
      <c r="C173" s="46"/>
      <c r="D173" s="47"/>
      <c r="E173" s="57"/>
      <c r="F173" s="46">
        <v>200</v>
      </c>
      <c r="G173" s="27">
        <v>0</v>
      </c>
      <c r="H173" s="27">
        <v>15400</v>
      </c>
      <c r="I173" s="29">
        <f t="shared" si="21"/>
        <v>15400</v>
      </c>
      <c r="J173" s="31">
        <v>0</v>
      </c>
      <c r="K173" s="31">
        <v>2579.16</v>
      </c>
      <c r="L173" s="29">
        <f t="shared" si="22"/>
        <v>2579.16</v>
      </c>
      <c r="M173" s="66">
        <f t="shared" si="20"/>
        <v>0.16747792207792206</v>
      </c>
    </row>
    <row r="174" spans="2:13" ht="19.5" customHeight="1">
      <c r="B174" s="17" t="s">
        <v>242</v>
      </c>
      <c r="C174" s="48" t="s">
        <v>9</v>
      </c>
      <c r="D174" s="49" t="s">
        <v>9</v>
      </c>
      <c r="E174" s="10" t="s">
        <v>241</v>
      </c>
      <c r="F174" s="48"/>
      <c r="G174" s="28">
        <f>G175</f>
        <v>2051852.6099999999</v>
      </c>
      <c r="H174" s="28">
        <f>H175</f>
        <v>975563.72</v>
      </c>
      <c r="I174" s="29">
        <f t="shared" si="21"/>
        <v>3027416.33</v>
      </c>
      <c r="J174" s="32">
        <f>J175</f>
        <v>2051852.6099999999</v>
      </c>
      <c r="K174" s="32">
        <f>K175</f>
        <v>923450.91</v>
      </c>
      <c r="L174" s="29">
        <f t="shared" si="22"/>
        <v>2975303.52</v>
      </c>
      <c r="M174" s="66">
        <f t="shared" si="20"/>
        <v>0.9827863748095723</v>
      </c>
    </row>
    <row r="175" spans="2:13" ht="19.5" customHeight="1">
      <c r="B175" s="9" t="s">
        <v>44</v>
      </c>
      <c r="C175" s="46"/>
      <c r="D175" s="47"/>
      <c r="E175" s="57"/>
      <c r="F175" s="46">
        <v>200</v>
      </c>
      <c r="G175" s="27">
        <f>297323.29+581716.35+577775.69+595037.28</f>
        <v>2051852.6099999999</v>
      </c>
      <c r="H175" s="27">
        <v>975563.72</v>
      </c>
      <c r="I175" s="29">
        <f t="shared" si="21"/>
        <v>3027416.33</v>
      </c>
      <c r="J175" s="31">
        <f>595037.28+577775.69+581716.35+297323.29</f>
        <v>2051852.6099999999</v>
      </c>
      <c r="K175" s="31">
        <f>344000+579450.91</f>
        <v>923450.91</v>
      </c>
      <c r="L175" s="29">
        <f t="shared" si="22"/>
        <v>2975303.52</v>
      </c>
      <c r="M175" s="66">
        <f t="shared" si="20"/>
        <v>0.9827863748095723</v>
      </c>
    </row>
    <row r="176" spans="2:13" ht="52.5" customHeight="1">
      <c r="B176" s="17" t="s">
        <v>247</v>
      </c>
      <c r="C176" s="48" t="s">
        <v>9</v>
      </c>
      <c r="D176" s="49" t="s">
        <v>9</v>
      </c>
      <c r="E176" s="10" t="s">
        <v>246</v>
      </c>
      <c r="F176" s="48"/>
      <c r="G176" s="28">
        <f>G177</f>
        <v>111960</v>
      </c>
      <c r="H176" s="28">
        <f>H177</f>
        <v>0</v>
      </c>
      <c r="I176" s="29">
        <f>G176+H176</f>
        <v>111960</v>
      </c>
      <c r="J176" s="32">
        <f>J177</f>
        <v>111960</v>
      </c>
      <c r="K176" s="32">
        <f>K177</f>
        <v>0</v>
      </c>
      <c r="L176" s="29">
        <f>J176+K176</f>
        <v>111960</v>
      </c>
      <c r="M176" s="66">
        <f>L176/I176</f>
        <v>1</v>
      </c>
    </row>
    <row r="177" spans="2:13" ht="19.5" customHeight="1">
      <c r="B177" s="9" t="s">
        <v>44</v>
      </c>
      <c r="C177" s="46"/>
      <c r="D177" s="47"/>
      <c r="E177" s="57"/>
      <c r="F177" s="46">
        <v>200</v>
      </c>
      <c r="G177" s="27">
        <v>111960</v>
      </c>
      <c r="H177" s="27">
        <v>0</v>
      </c>
      <c r="I177" s="29">
        <f>G177+H177</f>
        <v>111960</v>
      </c>
      <c r="J177" s="31">
        <v>111960</v>
      </c>
      <c r="K177" s="31">
        <v>0</v>
      </c>
      <c r="L177" s="29">
        <f>J177+K177</f>
        <v>111960</v>
      </c>
      <c r="M177" s="66">
        <f>L177/I177</f>
        <v>1</v>
      </c>
    </row>
    <row r="178" spans="2:13" ht="19.5" customHeight="1">
      <c r="B178" s="18" t="s">
        <v>183</v>
      </c>
      <c r="C178" s="58"/>
      <c r="D178" s="15" t="s">
        <v>9</v>
      </c>
      <c r="E178" s="19" t="s">
        <v>184</v>
      </c>
      <c r="F178" s="14" t="s">
        <v>9</v>
      </c>
      <c r="G178" s="26">
        <f>G179</f>
        <v>4545788</v>
      </c>
      <c r="H178" s="26">
        <f>H179</f>
        <v>436595.63000000006</v>
      </c>
      <c r="I178" s="26">
        <f aca="true" t="shared" si="23" ref="I178:I185">H178+G178</f>
        <v>4982383.63</v>
      </c>
      <c r="J178" s="30">
        <f>J179</f>
        <v>4545740.9799999995</v>
      </c>
      <c r="K178" s="30">
        <f>K179</f>
        <v>430552.05000000005</v>
      </c>
      <c r="L178" s="26">
        <f aca="true" t="shared" si="24" ref="L178:L185">K178+J178</f>
        <v>4976293.029999999</v>
      </c>
      <c r="M178" s="66">
        <f t="shared" si="20"/>
        <v>0.9987775730549274</v>
      </c>
    </row>
    <row r="179" spans="2:13" ht="19.5" customHeight="1">
      <c r="B179" s="18" t="s">
        <v>185</v>
      </c>
      <c r="C179" s="58"/>
      <c r="D179" s="47" t="s">
        <v>9</v>
      </c>
      <c r="E179" s="19" t="s">
        <v>186</v>
      </c>
      <c r="F179" s="46" t="s">
        <v>9</v>
      </c>
      <c r="G179" s="27">
        <f>G180+G182+G184+G186</f>
        <v>4545788</v>
      </c>
      <c r="H179" s="27">
        <f>H180+H182+H184+H188</f>
        <v>436595.63000000006</v>
      </c>
      <c r="I179" s="28">
        <f t="shared" si="23"/>
        <v>4982383.63</v>
      </c>
      <c r="J179" s="27">
        <f>J180+J182+J184+J186</f>
        <v>4545740.9799999995</v>
      </c>
      <c r="K179" s="27">
        <f>K180+K182+K184+K188</f>
        <v>430552.05000000005</v>
      </c>
      <c r="L179" s="28">
        <f t="shared" si="24"/>
        <v>4976293.029999999</v>
      </c>
      <c r="M179" s="66">
        <f t="shared" si="20"/>
        <v>0.9987775730549274</v>
      </c>
    </row>
    <row r="180" spans="2:13" ht="19.5" customHeight="1">
      <c r="B180" s="33" t="s">
        <v>187</v>
      </c>
      <c r="C180" s="58"/>
      <c r="D180" s="49" t="s">
        <v>9</v>
      </c>
      <c r="E180" s="34" t="s">
        <v>200</v>
      </c>
      <c r="F180" s="48"/>
      <c r="G180" s="28">
        <f>G181</f>
        <v>3746591</v>
      </c>
      <c r="H180" s="28">
        <f>H181</f>
        <v>197188.54</v>
      </c>
      <c r="I180" s="28">
        <f t="shared" si="23"/>
        <v>3943779.54</v>
      </c>
      <c r="J180" s="32">
        <f>J181</f>
        <v>3746544.6599999997</v>
      </c>
      <c r="K180" s="32">
        <f>K181</f>
        <v>197188.54</v>
      </c>
      <c r="L180" s="28">
        <f t="shared" si="24"/>
        <v>3943733.1999999997</v>
      </c>
      <c r="M180" s="66">
        <f t="shared" si="20"/>
        <v>0.9999882498502946</v>
      </c>
    </row>
    <row r="181" spans="2:13" ht="19.5" customHeight="1">
      <c r="B181" s="9" t="s">
        <v>44</v>
      </c>
      <c r="C181" s="46"/>
      <c r="D181" s="47"/>
      <c r="E181" s="57"/>
      <c r="F181" s="46">
        <v>200</v>
      </c>
      <c r="G181" s="27">
        <f>93887+3502829+149875</f>
        <v>3746591</v>
      </c>
      <c r="H181" s="27">
        <v>197188.54</v>
      </c>
      <c r="I181" s="28">
        <f t="shared" si="23"/>
        <v>3943779.54</v>
      </c>
      <c r="J181" s="31">
        <f>93875.1+3502807.78+149861.78</f>
        <v>3746544.6599999997</v>
      </c>
      <c r="K181" s="31">
        <v>197188.54</v>
      </c>
      <c r="L181" s="28">
        <f t="shared" si="24"/>
        <v>3943733.1999999997</v>
      </c>
      <c r="M181" s="66">
        <f t="shared" si="20"/>
        <v>0.9999882498502946</v>
      </c>
    </row>
    <row r="182" spans="2:13" ht="44.25" customHeight="1">
      <c r="B182" s="9" t="s">
        <v>201</v>
      </c>
      <c r="C182" s="58"/>
      <c r="D182" s="49" t="s">
        <v>9</v>
      </c>
      <c r="E182" s="10" t="s">
        <v>202</v>
      </c>
      <c r="F182" s="48"/>
      <c r="G182" s="28">
        <f>G183</f>
        <v>0</v>
      </c>
      <c r="H182" s="28">
        <f>H183</f>
        <v>61132.86</v>
      </c>
      <c r="I182" s="28">
        <f t="shared" si="23"/>
        <v>61132.86</v>
      </c>
      <c r="J182" s="32">
        <f>J183</f>
        <v>0</v>
      </c>
      <c r="K182" s="32">
        <f>K183</f>
        <v>61132.86</v>
      </c>
      <c r="L182" s="28">
        <f t="shared" si="24"/>
        <v>61132.86</v>
      </c>
      <c r="M182" s="66">
        <f t="shared" si="20"/>
        <v>1</v>
      </c>
    </row>
    <row r="183" spans="2:13" ht="19.5" customHeight="1">
      <c r="B183" s="9" t="s">
        <v>44</v>
      </c>
      <c r="C183" s="46"/>
      <c r="D183" s="47"/>
      <c r="E183" s="57"/>
      <c r="F183" s="46">
        <v>200</v>
      </c>
      <c r="G183" s="27">
        <v>0</v>
      </c>
      <c r="H183" s="27">
        <v>61132.86</v>
      </c>
      <c r="I183" s="28">
        <f t="shared" si="23"/>
        <v>61132.86</v>
      </c>
      <c r="J183" s="31">
        <v>0</v>
      </c>
      <c r="K183" s="31">
        <v>61132.86</v>
      </c>
      <c r="L183" s="28">
        <f t="shared" si="24"/>
        <v>61132.86</v>
      </c>
      <c r="M183" s="66">
        <f t="shared" si="20"/>
        <v>1</v>
      </c>
    </row>
    <row r="184" spans="2:13" ht="19.5" customHeight="1">
      <c r="B184" s="9" t="s">
        <v>204</v>
      </c>
      <c r="C184" s="58"/>
      <c r="D184" s="49" t="s">
        <v>9</v>
      </c>
      <c r="E184" s="10" t="s">
        <v>205</v>
      </c>
      <c r="F184" s="48"/>
      <c r="G184" s="28">
        <f>G185</f>
        <v>0</v>
      </c>
      <c r="H184" s="28">
        <f>H185</f>
        <v>123231.21</v>
      </c>
      <c r="I184" s="28">
        <f t="shared" si="23"/>
        <v>123231.21</v>
      </c>
      <c r="J184" s="32">
        <f>J185</f>
        <v>0</v>
      </c>
      <c r="K184" s="32">
        <f>K185</f>
        <v>117187.63</v>
      </c>
      <c r="L184" s="28">
        <f t="shared" si="24"/>
        <v>117187.63</v>
      </c>
      <c r="M184" s="66">
        <f t="shared" si="20"/>
        <v>0.9509573913945988</v>
      </c>
    </row>
    <row r="185" spans="2:13" ht="19.5" customHeight="1">
      <c r="B185" s="9" t="s">
        <v>44</v>
      </c>
      <c r="C185" s="46"/>
      <c r="D185" s="47"/>
      <c r="E185" s="57"/>
      <c r="F185" s="46">
        <v>200</v>
      </c>
      <c r="G185" s="27">
        <v>0</v>
      </c>
      <c r="H185" s="27">
        <v>123231.21</v>
      </c>
      <c r="I185" s="28">
        <f t="shared" si="23"/>
        <v>123231.21</v>
      </c>
      <c r="J185" s="31">
        <v>0</v>
      </c>
      <c r="K185" s="31">
        <v>117187.63</v>
      </c>
      <c r="L185" s="28">
        <f t="shared" si="24"/>
        <v>117187.63</v>
      </c>
      <c r="M185" s="66">
        <f t="shared" si="20"/>
        <v>0.9509573913945988</v>
      </c>
    </row>
    <row r="186" spans="2:13" ht="44.25" customHeight="1">
      <c r="B186" s="9" t="s">
        <v>217</v>
      </c>
      <c r="C186" s="58"/>
      <c r="D186" s="47"/>
      <c r="E186" s="10" t="s">
        <v>218</v>
      </c>
      <c r="F186" s="48"/>
      <c r="G186" s="28">
        <f>G187</f>
        <v>799197</v>
      </c>
      <c r="H186" s="28">
        <f>H187</f>
        <v>0</v>
      </c>
      <c r="I186" s="28">
        <f>H186+G186</f>
        <v>799197</v>
      </c>
      <c r="J186" s="32">
        <f>J187</f>
        <v>799196.32</v>
      </c>
      <c r="K186" s="32">
        <f>K187</f>
        <v>0</v>
      </c>
      <c r="L186" s="28">
        <f>K186+J186</f>
        <v>799196.32</v>
      </c>
      <c r="M186" s="66">
        <f t="shared" si="20"/>
        <v>0.9999991491459552</v>
      </c>
    </row>
    <row r="187" spans="2:13" ht="19.5" customHeight="1">
      <c r="B187" s="9" t="s">
        <v>44</v>
      </c>
      <c r="C187" s="46"/>
      <c r="D187" s="47"/>
      <c r="E187" s="57"/>
      <c r="F187" s="46">
        <v>200</v>
      </c>
      <c r="G187" s="27">
        <v>799197</v>
      </c>
      <c r="H187" s="27">
        <v>0</v>
      </c>
      <c r="I187" s="28">
        <f>H187+G187</f>
        <v>799197</v>
      </c>
      <c r="J187" s="31">
        <v>799196.32</v>
      </c>
      <c r="K187" s="31">
        <v>0</v>
      </c>
      <c r="L187" s="28">
        <f>K187+J187</f>
        <v>799196.32</v>
      </c>
      <c r="M187" s="66">
        <f t="shared" si="20"/>
        <v>0.9999991491459552</v>
      </c>
    </row>
    <row r="188" spans="2:13" ht="19.5" customHeight="1">
      <c r="B188" s="9" t="s">
        <v>217</v>
      </c>
      <c r="C188" s="58"/>
      <c r="D188" s="47"/>
      <c r="E188" s="10" t="s">
        <v>219</v>
      </c>
      <c r="F188" s="48"/>
      <c r="G188" s="28">
        <f>G189</f>
        <v>0</v>
      </c>
      <c r="H188" s="28">
        <f>H189</f>
        <v>55043.02</v>
      </c>
      <c r="I188" s="28">
        <f>H188+G188</f>
        <v>55043.02</v>
      </c>
      <c r="J188" s="32">
        <f>J189</f>
        <v>0</v>
      </c>
      <c r="K188" s="32">
        <f>K189</f>
        <v>55043.02</v>
      </c>
      <c r="L188" s="28">
        <f>K188+J188</f>
        <v>55043.02</v>
      </c>
      <c r="M188" s="66">
        <f t="shared" si="20"/>
        <v>1</v>
      </c>
    </row>
    <row r="189" spans="2:13" ht="19.5" customHeight="1">
      <c r="B189" s="9" t="s">
        <v>44</v>
      </c>
      <c r="C189" s="46"/>
      <c r="D189" s="47"/>
      <c r="E189" s="57"/>
      <c r="F189" s="46">
        <v>200</v>
      </c>
      <c r="G189" s="27">
        <v>0</v>
      </c>
      <c r="H189" s="27">
        <v>55043.02</v>
      </c>
      <c r="I189" s="28">
        <f>H189+G189</f>
        <v>55043.02</v>
      </c>
      <c r="J189" s="31">
        <v>0</v>
      </c>
      <c r="K189" s="31">
        <v>55043.02</v>
      </c>
      <c r="L189" s="28">
        <f>K189+J189</f>
        <v>55043.02</v>
      </c>
      <c r="M189" s="66">
        <f t="shared" si="20"/>
        <v>1</v>
      </c>
    </row>
    <row r="190" spans="2:13" ht="19.5" customHeight="1">
      <c r="B190" s="38" t="s">
        <v>152</v>
      </c>
      <c r="C190" s="39" t="s">
        <v>9</v>
      </c>
      <c r="D190" s="40" t="s">
        <v>153</v>
      </c>
      <c r="E190" s="41" t="s">
        <v>9</v>
      </c>
      <c r="F190" s="39" t="s">
        <v>9</v>
      </c>
      <c r="G190" s="42">
        <f aca="true" t="shared" si="25" ref="G190:K193">G191</f>
        <v>0</v>
      </c>
      <c r="H190" s="42">
        <f t="shared" si="25"/>
        <v>6869413.199999999</v>
      </c>
      <c r="I190" s="42">
        <f t="shared" si="13"/>
        <v>6869413.199999999</v>
      </c>
      <c r="J190" s="43">
        <f t="shared" si="25"/>
        <v>0</v>
      </c>
      <c r="K190" s="43">
        <f t="shared" si="25"/>
        <v>6860484.13</v>
      </c>
      <c r="L190" s="42">
        <f aca="true" t="shared" si="26" ref="L190:L220">J190+K190</f>
        <v>6860484.13</v>
      </c>
      <c r="M190" s="66">
        <f t="shared" si="20"/>
        <v>0.998700169906798</v>
      </c>
    </row>
    <row r="191" spans="2:13" ht="19.5" customHeight="1">
      <c r="B191" s="13" t="s">
        <v>80</v>
      </c>
      <c r="C191" s="14"/>
      <c r="D191" s="15"/>
      <c r="E191" s="16" t="s">
        <v>81</v>
      </c>
      <c r="F191" s="14"/>
      <c r="G191" s="26">
        <f t="shared" si="25"/>
        <v>0</v>
      </c>
      <c r="H191" s="26">
        <f t="shared" si="25"/>
        <v>6869413.199999999</v>
      </c>
      <c r="I191" s="29">
        <f t="shared" si="13"/>
        <v>6869413.199999999</v>
      </c>
      <c r="J191" s="30">
        <f t="shared" si="25"/>
        <v>0</v>
      </c>
      <c r="K191" s="30">
        <f t="shared" si="25"/>
        <v>6860484.13</v>
      </c>
      <c r="L191" s="29">
        <f t="shared" si="26"/>
        <v>6860484.13</v>
      </c>
      <c r="M191" s="66">
        <f t="shared" si="20"/>
        <v>0.998700169906798</v>
      </c>
    </row>
    <row r="192" spans="2:13" ht="51.75" customHeight="1">
      <c r="B192" s="11" t="s">
        <v>100</v>
      </c>
      <c r="C192" s="14"/>
      <c r="D192" s="15"/>
      <c r="E192" s="12" t="s">
        <v>101</v>
      </c>
      <c r="F192" s="14"/>
      <c r="G192" s="26">
        <f t="shared" si="25"/>
        <v>0</v>
      </c>
      <c r="H192" s="26">
        <f t="shared" si="25"/>
        <v>6869413.199999999</v>
      </c>
      <c r="I192" s="29">
        <f t="shared" si="13"/>
        <v>6869413.199999999</v>
      </c>
      <c r="J192" s="30">
        <f t="shared" si="25"/>
        <v>0</v>
      </c>
      <c r="K192" s="30">
        <f t="shared" si="25"/>
        <v>6860484.13</v>
      </c>
      <c r="L192" s="29">
        <f t="shared" si="26"/>
        <v>6860484.13</v>
      </c>
      <c r="M192" s="66">
        <f t="shared" si="20"/>
        <v>0.998700169906798</v>
      </c>
    </row>
    <row r="193" spans="2:13" ht="19.5" customHeight="1">
      <c r="B193" s="11" t="s">
        <v>136</v>
      </c>
      <c r="C193" s="46"/>
      <c r="D193" s="47"/>
      <c r="E193" s="12" t="s">
        <v>137</v>
      </c>
      <c r="F193" s="46"/>
      <c r="G193" s="27">
        <f t="shared" si="25"/>
        <v>0</v>
      </c>
      <c r="H193" s="27">
        <f t="shared" si="25"/>
        <v>6869413.199999999</v>
      </c>
      <c r="I193" s="29">
        <f t="shared" si="13"/>
        <v>6869413.199999999</v>
      </c>
      <c r="J193" s="31">
        <f t="shared" si="25"/>
        <v>0</v>
      </c>
      <c r="K193" s="31">
        <f t="shared" si="25"/>
        <v>6860484.13</v>
      </c>
      <c r="L193" s="29">
        <f t="shared" si="26"/>
        <v>6860484.13</v>
      </c>
      <c r="M193" s="66">
        <f t="shared" si="20"/>
        <v>0.998700169906798</v>
      </c>
    </row>
    <row r="194" spans="2:13" ht="19.5" customHeight="1">
      <c r="B194" s="17" t="s">
        <v>154</v>
      </c>
      <c r="C194" s="48"/>
      <c r="D194" s="49"/>
      <c r="E194" s="10" t="s">
        <v>155</v>
      </c>
      <c r="F194" s="48"/>
      <c r="G194" s="28">
        <f>G195+G196+G197</f>
        <v>0</v>
      </c>
      <c r="H194" s="28">
        <f>H195+H196+H197</f>
        <v>6869413.199999999</v>
      </c>
      <c r="I194" s="29">
        <f t="shared" si="13"/>
        <v>6869413.199999999</v>
      </c>
      <c r="J194" s="32">
        <f>J195+J196+J197</f>
        <v>0</v>
      </c>
      <c r="K194" s="32">
        <f>K195+K196+K197</f>
        <v>6860484.13</v>
      </c>
      <c r="L194" s="29">
        <f t="shared" si="26"/>
        <v>6860484.13</v>
      </c>
      <c r="M194" s="66">
        <f t="shared" si="20"/>
        <v>0.998700169906798</v>
      </c>
    </row>
    <row r="195" spans="2:13" ht="19.5" customHeight="1">
      <c r="B195" s="17" t="s">
        <v>16</v>
      </c>
      <c r="C195" s="46"/>
      <c r="D195" s="47"/>
      <c r="E195" s="57"/>
      <c r="F195" s="46">
        <v>100</v>
      </c>
      <c r="G195" s="27">
        <v>0</v>
      </c>
      <c r="H195" s="27">
        <v>5351827.22</v>
      </c>
      <c r="I195" s="29">
        <f t="shared" si="13"/>
        <v>5351827.22</v>
      </c>
      <c r="J195" s="31">
        <v>0</v>
      </c>
      <c r="K195" s="31">
        <v>5351085.52</v>
      </c>
      <c r="L195" s="29">
        <f t="shared" si="26"/>
        <v>5351085.52</v>
      </c>
      <c r="M195" s="66">
        <f t="shared" si="20"/>
        <v>0.9998614118188964</v>
      </c>
    </row>
    <row r="196" spans="2:13" ht="19.5" customHeight="1">
      <c r="B196" s="9" t="s">
        <v>44</v>
      </c>
      <c r="C196" s="48"/>
      <c r="D196" s="49"/>
      <c r="E196" s="10"/>
      <c r="F196" s="46">
        <v>200</v>
      </c>
      <c r="G196" s="28">
        <v>0</v>
      </c>
      <c r="H196" s="28">
        <v>1488321.98</v>
      </c>
      <c r="I196" s="29">
        <f t="shared" si="13"/>
        <v>1488321.98</v>
      </c>
      <c r="J196" s="32">
        <v>0</v>
      </c>
      <c r="K196" s="32">
        <v>1480134.61</v>
      </c>
      <c r="L196" s="29">
        <f t="shared" si="26"/>
        <v>1480134.61</v>
      </c>
      <c r="M196" s="66">
        <f t="shared" si="20"/>
        <v>0.9944989255617929</v>
      </c>
    </row>
    <row r="197" spans="2:13" ht="19.5" customHeight="1">
      <c r="B197" s="17" t="s">
        <v>22</v>
      </c>
      <c r="C197" s="46"/>
      <c r="D197" s="47"/>
      <c r="E197" s="57"/>
      <c r="F197" s="46">
        <v>800</v>
      </c>
      <c r="G197" s="27"/>
      <c r="H197" s="27">
        <v>29264</v>
      </c>
      <c r="I197" s="29">
        <f t="shared" si="13"/>
        <v>29264</v>
      </c>
      <c r="J197" s="31"/>
      <c r="K197" s="31">
        <v>29264</v>
      </c>
      <c r="L197" s="29">
        <f t="shared" si="26"/>
        <v>29264</v>
      </c>
      <c r="M197" s="66">
        <f t="shared" si="20"/>
        <v>1</v>
      </c>
    </row>
    <row r="198" spans="2:13" ht="19.5" customHeight="1">
      <c r="B198" s="38" t="s">
        <v>156</v>
      </c>
      <c r="C198" s="39" t="s">
        <v>9</v>
      </c>
      <c r="D198" s="40" t="s">
        <v>157</v>
      </c>
      <c r="E198" s="41" t="s">
        <v>9</v>
      </c>
      <c r="F198" s="39" t="s">
        <v>9</v>
      </c>
      <c r="G198" s="42">
        <v>0</v>
      </c>
      <c r="H198" s="42">
        <f>H199</f>
        <v>0</v>
      </c>
      <c r="I198" s="42">
        <f aca="true" t="shared" si="27" ref="I198:I247">G198+H198</f>
        <v>0</v>
      </c>
      <c r="J198" s="43">
        <v>0</v>
      </c>
      <c r="K198" s="43">
        <f>K199</f>
        <v>0</v>
      </c>
      <c r="L198" s="42">
        <f t="shared" si="26"/>
        <v>0</v>
      </c>
      <c r="M198" s="66" t="e">
        <f t="shared" si="20"/>
        <v>#DIV/0!</v>
      </c>
    </row>
    <row r="199" spans="2:13" ht="19.5" customHeight="1">
      <c r="B199" s="13" t="s">
        <v>34</v>
      </c>
      <c r="C199" s="14"/>
      <c r="D199" s="15"/>
      <c r="E199" s="16" t="s">
        <v>35</v>
      </c>
      <c r="F199" s="14"/>
      <c r="G199" s="26"/>
      <c r="H199" s="26">
        <f>H200</f>
        <v>0</v>
      </c>
      <c r="I199" s="29">
        <f t="shared" si="27"/>
        <v>0</v>
      </c>
      <c r="J199" s="30"/>
      <c r="K199" s="30">
        <f>K200</f>
        <v>0</v>
      </c>
      <c r="L199" s="29">
        <f t="shared" si="26"/>
        <v>0</v>
      </c>
      <c r="M199" s="66" t="e">
        <f t="shared" si="20"/>
        <v>#DIV/0!</v>
      </c>
    </row>
    <row r="200" spans="2:13" ht="19.5" customHeight="1">
      <c r="B200" s="11" t="s">
        <v>36</v>
      </c>
      <c r="C200" s="14"/>
      <c r="D200" s="15"/>
      <c r="E200" s="12" t="s">
        <v>37</v>
      </c>
      <c r="F200" s="14"/>
      <c r="G200" s="26"/>
      <c r="H200" s="26">
        <f>H201</f>
        <v>0</v>
      </c>
      <c r="I200" s="29">
        <f t="shared" si="27"/>
        <v>0</v>
      </c>
      <c r="J200" s="30"/>
      <c r="K200" s="30">
        <f>K201</f>
        <v>0</v>
      </c>
      <c r="L200" s="29">
        <f t="shared" si="26"/>
        <v>0</v>
      </c>
      <c r="M200" s="66" t="e">
        <f t="shared" si="20"/>
        <v>#DIV/0!</v>
      </c>
    </row>
    <row r="201" spans="2:13" ht="19.5" customHeight="1">
      <c r="B201" s="18" t="s">
        <v>220</v>
      </c>
      <c r="C201" s="46"/>
      <c r="D201" s="47"/>
      <c r="E201" s="19" t="s">
        <v>221</v>
      </c>
      <c r="F201" s="46"/>
      <c r="G201" s="27"/>
      <c r="H201" s="27">
        <f>H202</f>
        <v>0</v>
      </c>
      <c r="I201" s="29">
        <f t="shared" si="27"/>
        <v>0</v>
      </c>
      <c r="J201" s="31"/>
      <c r="K201" s="31">
        <f>K202</f>
        <v>0</v>
      </c>
      <c r="L201" s="29">
        <f t="shared" si="26"/>
        <v>0</v>
      </c>
      <c r="M201" s="66" t="e">
        <f t="shared" si="20"/>
        <v>#DIV/0!</v>
      </c>
    </row>
    <row r="202" spans="2:13" ht="19.5" customHeight="1">
      <c r="B202" s="9" t="s">
        <v>222</v>
      </c>
      <c r="C202" s="48"/>
      <c r="D202" s="49"/>
      <c r="E202" s="10" t="s">
        <v>223</v>
      </c>
      <c r="F202" s="48"/>
      <c r="G202" s="28"/>
      <c r="H202" s="28">
        <f>H203</f>
        <v>0</v>
      </c>
      <c r="I202" s="29">
        <f t="shared" si="27"/>
        <v>0</v>
      </c>
      <c r="J202" s="32"/>
      <c r="K202" s="32">
        <f>K203</f>
        <v>0</v>
      </c>
      <c r="L202" s="29">
        <f t="shared" si="26"/>
        <v>0</v>
      </c>
      <c r="M202" s="66" t="e">
        <f t="shared" si="20"/>
        <v>#DIV/0!</v>
      </c>
    </row>
    <row r="203" spans="2:13" ht="19.5" customHeight="1">
      <c r="B203" s="9" t="s">
        <v>44</v>
      </c>
      <c r="C203" s="46"/>
      <c r="D203" s="47"/>
      <c r="E203" s="57"/>
      <c r="F203" s="46">
        <v>200</v>
      </c>
      <c r="G203" s="27"/>
      <c r="H203" s="27">
        <v>0</v>
      </c>
      <c r="I203" s="29">
        <f t="shared" si="27"/>
        <v>0</v>
      </c>
      <c r="J203" s="31"/>
      <c r="K203" s="31">
        <v>0</v>
      </c>
      <c r="L203" s="29">
        <f t="shared" si="26"/>
        <v>0</v>
      </c>
      <c r="M203" s="66" t="e">
        <f t="shared" si="20"/>
        <v>#DIV/0!</v>
      </c>
    </row>
    <row r="204" spans="2:13" ht="19.5" customHeight="1">
      <c r="B204" s="38" t="s">
        <v>158</v>
      </c>
      <c r="C204" s="39" t="s">
        <v>9</v>
      </c>
      <c r="D204" s="40" t="s">
        <v>159</v>
      </c>
      <c r="E204" s="41" t="s">
        <v>9</v>
      </c>
      <c r="F204" s="39" t="s">
        <v>9</v>
      </c>
      <c r="G204" s="42">
        <f aca="true" t="shared" si="28" ref="G204:H206">G205</f>
        <v>0</v>
      </c>
      <c r="H204" s="42">
        <f t="shared" si="28"/>
        <v>2137111</v>
      </c>
      <c r="I204" s="42">
        <f t="shared" si="27"/>
        <v>2137111</v>
      </c>
      <c r="J204" s="43">
        <f aca="true" t="shared" si="29" ref="J204:K208">J205</f>
        <v>0</v>
      </c>
      <c r="K204" s="43">
        <f t="shared" si="29"/>
        <v>2137111</v>
      </c>
      <c r="L204" s="42">
        <f t="shared" si="26"/>
        <v>2137111</v>
      </c>
      <c r="M204" s="66">
        <f t="shared" si="20"/>
        <v>1</v>
      </c>
    </row>
    <row r="205" spans="2:13" ht="19.5" customHeight="1">
      <c r="B205" s="13" t="s">
        <v>34</v>
      </c>
      <c r="C205" s="14"/>
      <c r="D205" s="15"/>
      <c r="E205" s="16" t="s">
        <v>35</v>
      </c>
      <c r="F205" s="14"/>
      <c r="G205" s="26">
        <f t="shared" si="28"/>
        <v>0</v>
      </c>
      <c r="H205" s="26">
        <f t="shared" si="28"/>
        <v>2137111</v>
      </c>
      <c r="I205" s="29">
        <f t="shared" si="27"/>
        <v>2137111</v>
      </c>
      <c r="J205" s="30">
        <f t="shared" si="29"/>
        <v>0</v>
      </c>
      <c r="K205" s="30">
        <f t="shared" si="29"/>
        <v>2137111</v>
      </c>
      <c r="L205" s="29">
        <f t="shared" si="26"/>
        <v>2137111</v>
      </c>
      <c r="M205" s="66">
        <f t="shared" si="20"/>
        <v>1</v>
      </c>
    </row>
    <row r="206" spans="2:13" ht="19.5" customHeight="1">
      <c r="B206" s="18" t="s">
        <v>36</v>
      </c>
      <c r="C206" s="59"/>
      <c r="D206" s="60"/>
      <c r="E206" s="19" t="s">
        <v>37</v>
      </c>
      <c r="F206" s="14"/>
      <c r="G206" s="26">
        <f t="shared" si="28"/>
        <v>0</v>
      </c>
      <c r="H206" s="26">
        <f t="shared" si="28"/>
        <v>2137111</v>
      </c>
      <c r="I206" s="29">
        <f t="shared" si="27"/>
        <v>2137111</v>
      </c>
      <c r="J206" s="26">
        <f t="shared" si="29"/>
        <v>0</v>
      </c>
      <c r="K206" s="26">
        <f t="shared" si="29"/>
        <v>2137111</v>
      </c>
      <c r="L206" s="29">
        <f t="shared" si="26"/>
        <v>2137111</v>
      </c>
      <c r="M206" s="66">
        <f aca="true" t="shared" si="30" ref="M206:M247">L206/I206</f>
        <v>1</v>
      </c>
    </row>
    <row r="207" spans="2:13" ht="34.5" customHeight="1">
      <c r="B207" s="18" t="s">
        <v>224</v>
      </c>
      <c r="C207" s="61"/>
      <c r="D207" s="62"/>
      <c r="E207" s="19" t="s">
        <v>225</v>
      </c>
      <c r="F207" s="46"/>
      <c r="G207" s="27">
        <f>G208</f>
        <v>0</v>
      </c>
      <c r="H207" s="27">
        <f>H208+H210</f>
        <v>2137111</v>
      </c>
      <c r="I207" s="29">
        <f t="shared" si="27"/>
        <v>2137111</v>
      </c>
      <c r="J207" s="27">
        <f t="shared" si="29"/>
        <v>0</v>
      </c>
      <c r="K207" s="27">
        <f t="shared" si="29"/>
        <v>2137111</v>
      </c>
      <c r="L207" s="29">
        <f t="shared" si="26"/>
        <v>2137111</v>
      </c>
      <c r="M207" s="66">
        <f t="shared" si="30"/>
        <v>1</v>
      </c>
    </row>
    <row r="208" spans="2:13" ht="28.5" customHeight="1">
      <c r="B208" s="9" t="s">
        <v>188</v>
      </c>
      <c r="C208" s="48"/>
      <c r="D208" s="49"/>
      <c r="E208" s="10" t="s">
        <v>226</v>
      </c>
      <c r="F208" s="48"/>
      <c r="G208" s="28">
        <f>G209</f>
        <v>0</v>
      </c>
      <c r="H208" s="28">
        <f>H209</f>
        <v>2137111</v>
      </c>
      <c r="I208" s="29">
        <f t="shared" si="27"/>
        <v>2137111</v>
      </c>
      <c r="J208" s="32">
        <f t="shared" si="29"/>
        <v>0</v>
      </c>
      <c r="K208" s="32">
        <f t="shared" si="29"/>
        <v>2137111</v>
      </c>
      <c r="L208" s="29">
        <f t="shared" si="26"/>
        <v>2137111</v>
      </c>
      <c r="M208" s="66">
        <f t="shared" si="30"/>
        <v>1</v>
      </c>
    </row>
    <row r="209" spans="2:13" ht="19.5" customHeight="1">
      <c r="B209" s="9" t="s">
        <v>27</v>
      </c>
      <c r="C209" s="46"/>
      <c r="D209" s="47"/>
      <c r="E209" s="57"/>
      <c r="F209" s="46">
        <v>500</v>
      </c>
      <c r="G209" s="27">
        <v>0</v>
      </c>
      <c r="H209" s="27">
        <v>2137111</v>
      </c>
      <c r="I209" s="29">
        <f t="shared" si="27"/>
        <v>2137111</v>
      </c>
      <c r="J209" s="31">
        <v>0</v>
      </c>
      <c r="K209" s="31">
        <v>2137111</v>
      </c>
      <c r="L209" s="29">
        <f t="shared" si="26"/>
        <v>2137111</v>
      </c>
      <c r="M209" s="66">
        <f t="shared" si="30"/>
        <v>1</v>
      </c>
    </row>
    <row r="210" spans="2:13" ht="19.5" customHeight="1">
      <c r="B210" s="9" t="s">
        <v>227</v>
      </c>
      <c r="C210" s="48"/>
      <c r="D210" s="49"/>
      <c r="E210" s="10" t="s">
        <v>226</v>
      </c>
      <c r="F210" s="48"/>
      <c r="G210" s="28">
        <f>G211</f>
        <v>0</v>
      </c>
      <c r="H210" s="28">
        <f>H211</f>
        <v>0</v>
      </c>
      <c r="I210" s="29">
        <f>G210+H210</f>
        <v>0</v>
      </c>
      <c r="J210" s="32">
        <f>J211</f>
        <v>0</v>
      </c>
      <c r="K210" s="32">
        <f>K211</f>
        <v>0</v>
      </c>
      <c r="L210" s="29">
        <f t="shared" si="26"/>
        <v>0</v>
      </c>
      <c r="M210" s="66" t="e">
        <f t="shared" si="30"/>
        <v>#DIV/0!</v>
      </c>
    </row>
    <row r="211" spans="2:13" ht="19.5" customHeight="1">
      <c r="B211" s="9" t="s">
        <v>44</v>
      </c>
      <c r="C211" s="46"/>
      <c r="D211" s="47"/>
      <c r="E211" s="57"/>
      <c r="F211" s="46">
        <v>200</v>
      </c>
      <c r="G211" s="27">
        <v>0</v>
      </c>
      <c r="H211" s="27">
        <v>0</v>
      </c>
      <c r="I211" s="29">
        <f>G211+H211</f>
        <v>0</v>
      </c>
      <c r="J211" s="31">
        <v>0</v>
      </c>
      <c r="K211" s="31">
        <v>0</v>
      </c>
      <c r="L211" s="29">
        <f t="shared" si="26"/>
        <v>0</v>
      </c>
      <c r="M211" s="66" t="e">
        <f t="shared" si="30"/>
        <v>#DIV/0!</v>
      </c>
    </row>
    <row r="212" spans="2:13" ht="19.5" customHeight="1">
      <c r="B212" s="38" t="s">
        <v>206</v>
      </c>
      <c r="C212" s="39" t="s">
        <v>9</v>
      </c>
      <c r="D212" s="40" t="s">
        <v>160</v>
      </c>
      <c r="E212" s="41" t="s">
        <v>9</v>
      </c>
      <c r="F212" s="39" t="s">
        <v>9</v>
      </c>
      <c r="G212" s="42">
        <f aca="true" t="shared" si="31" ref="G212:K215">G213</f>
        <v>2009264</v>
      </c>
      <c r="H212" s="42">
        <f t="shared" si="31"/>
        <v>841172</v>
      </c>
      <c r="I212" s="42">
        <f t="shared" si="27"/>
        <v>2850436</v>
      </c>
      <c r="J212" s="43">
        <f t="shared" si="31"/>
        <v>2009263.32</v>
      </c>
      <c r="K212" s="43">
        <f t="shared" si="31"/>
        <v>841171</v>
      </c>
      <c r="L212" s="42">
        <f t="shared" si="26"/>
        <v>2850434.3200000003</v>
      </c>
      <c r="M212" s="66">
        <f t="shared" si="30"/>
        <v>0.9999994106164812</v>
      </c>
    </row>
    <row r="213" spans="2:13" ht="55.5" customHeight="1">
      <c r="B213" s="13" t="s">
        <v>34</v>
      </c>
      <c r="C213" s="14"/>
      <c r="D213" s="15"/>
      <c r="E213" s="16" t="s">
        <v>35</v>
      </c>
      <c r="F213" s="14"/>
      <c r="G213" s="26">
        <f t="shared" si="31"/>
        <v>2009264</v>
      </c>
      <c r="H213" s="26">
        <f t="shared" si="31"/>
        <v>841172</v>
      </c>
      <c r="I213" s="29">
        <f t="shared" si="27"/>
        <v>2850436</v>
      </c>
      <c r="J213" s="30">
        <f t="shared" si="31"/>
        <v>2009263.32</v>
      </c>
      <c r="K213" s="30">
        <f t="shared" si="31"/>
        <v>841171</v>
      </c>
      <c r="L213" s="29">
        <f t="shared" si="26"/>
        <v>2850434.3200000003</v>
      </c>
      <c r="M213" s="66">
        <f t="shared" si="30"/>
        <v>0.9999994106164812</v>
      </c>
    </row>
    <row r="214" spans="2:13" ht="19.5" customHeight="1">
      <c r="B214" s="11" t="s">
        <v>36</v>
      </c>
      <c r="C214" s="14"/>
      <c r="D214" s="15"/>
      <c r="E214" s="12" t="s">
        <v>37</v>
      </c>
      <c r="F214" s="14"/>
      <c r="G214" s="26">
        <f t="shared" si="31"/>
        <v>2009264</v>
      </c>
      <c r="H214" s="26">
        <f t="shared" si="31"/>
        <v>841172</v>
      </c>
      <c r="I214" s="29">
        <f t="shared" si="27"/>
        <v>2850436</v>
      </c>
      <c r="J214" s="30">
        <f t="shared" si="31"/>
        <v>2009263.32</v>
      </c>
      <c r="K214" s="30">
        <f t="shared" si="31"/>
        <v>841171</v>
      </c>
      <c r="L214" s="29">
        <f t="shared" si="26"/>
        <v>2850434.3200000003</v>
      </c>
      <c r="M214" s="66">
        <f t="shared" si="30"/>
        <v>0.9999994106164812</v>
      </c>
    </row>
    <row r="215" spans="2:13" ht="19.5" customHeight="1">
      <c r="B215" s="11" t="s">
        <v>161</v>
      </c>
      <c r="C215" s="46"/>
      <c r="D215" s="47"/>
      <c r="E215" s="12" t="s">
        <v>162</v>
      </c>
      <c r="F215" s="46"/>
      <c r="G215" s="27">
        <f t="shared" si="31"/>
        <v>2009264</v>
      </c>
      <c r="H215" s="27">
        <f>H216+H219</f>
        <v>841172</v>
      </c>
      <c r="I215" s="29">
        <f t="shared" si="27"/>
        <v>2850436</v>
      </c>
      <c r="J215" s="31">
        <f t="shared" si="31"/>
        <v>2009263.32</v>
      </c>
      <c r="K215" s="31">
        <f>K216+K219</f>
        <v>841171</v>
      </c>
      <c r="L215" s="29">
        <f t="shared" si="26"/>
        <v>2850434.3200000003</v>
      </c>
      <c r="M215" s="66">
        <f t="shared" si="30"/>
        <v>0.9999994106164812</v>
      </c>
    </row>
    <row r="216" spans="2:13" ht="19.5" customHeight="1">
      <c r="B216" s="9" t="s">
        <v>163</v>
      </c>
      <c r="C216" s="48"/>
      <c r="D216" s="49"/>
      <c r="E216" s="10" t="s">
        <v>164</v>
      </c>
      <c r="F216" s="48"/>
      <c r="G216" s="28">
        <f>G217+G218</f>
        <v>2009264</v>
      </c>
      <c r="H216" s="28">
        <f>H217+H218</f>
        <v>744672</v>
      </c>
      <c r="I216" s="29">
        <f t="shared" si="27"/>
        <v>2753936</v>
      </c>
      <c r="J216" s="32">
        <f>J217+J218</f>
        <v>2009263.32</v>
      </c>
      <c r="K216" s="32">
        <f>K217+K218</f>
        <v>744671</v>
      </c>
      <c r="L216" s="29">
        <f t="shared" si="26"/>
        <v>2753934.3200000003</v>
      </c>
      <c r="M216" s="66">
        <f t="shared" si="30"/>
        <v>0.999999389964037</v>
      </c>
    </row>
    <row r="217" spans="2:13" ht="19.5" customHeight="1">
      <c r="B217" s="9" t="s">
        <v>44</v>
      </c>
      <c r="C217" s="46"/>
      <c r="D217" s="47"/>
      <c r="E217" s="57"/>
      <c r="F217" s="46">
        <v>200</v>
      </c>
      <c r="G217" s="27">
        <v>2009264</v>
      </c>
      <c r="H217" s="27">
        <v>648780</v>
      </c>
      <c r="I217" s="29">
        <f t="shared" si="27"/>
        <v>2658044</v>
      </c>
      <c r="J217" s="31">
        <v>2009263.32</v>
      </c>
      <c r="K217" s="31">
        <v>648779</v>
      </c>
      <c r="L217" s="29">
        <f t="shared" si="26"/>
        <v>2658042.3200000003</v>
      </c>
      <c r="M217" s="66">
        <f t="shared" si="30"/>
        <v>0.9999993679562867</v>
      </c>
    </row>
    <row r="218" spans="2:13" ht="19.5" customHeight="1">
      <c r="B218" s="9" t="s">
        <v>22</v>
      </c>
      <c r="C218" s="46"/>
      <c r="D218" s="47"/>
      <c r="E218" s="57"/>
      <c r="F218" s="46">
        <v>800</v>
      </c>
      <c r="G218" s="27">
        <v>0</v>
      </c>
      <c r="H218" s="27">
        <v>95892</v>
      </c>
      <c r="I218" s="29">
        <f t="shared" si="27"/>
        <v>95892</v>
      </c>
      <c r="J218" s="31">
        <v>0</v>
      </c>
      <c r="K218" s="31">
        <v>95892</v>
      </c>
      <c r="L218" s="29">
        <f t="shared" si="26"/>
        <v>95892</v>
      </c>
      <c r="M218" s="66">
        <f t="shared" si="30"/>
        <v>1</v>
      </c>
    </row>
    <row r="219" spans="2:13" ht="45" customHeight="1">
      <c r="B219" s="9" t="s">
        <v>207</v>
      </c>
      <c r="C219" s="48"/>
      <c r="D219" s="49"/>
      <c r="E219" s="10" t="s">
        <v>208</v>
      </c>
      <c r="F219" s="48"/>
      <c r="G219" s="28">
        <f>G220+G221</f>
        <v>0</v>
      </c>
      <c r="H219" s="28">
        <f>H220</f>
        <v>96500</v>
      </c>
      <c r="I219" s="29">
        <f>G219+H219</f>
        <v>96500</v>
      </c>
      <c r="J219" s="32">
        <f>J220+J221</f>
        <v>0</v>
      </c>
      <c r="K219" s="32">
        <f>K220</f>
        <v>96500</v>
      </c>
      <c r="L219" s="29">
        <f t="shared" si="26"/>
        <v>96500</v>
      </c>
      <c r="M219" s="66">
        <f t="shared" si="30"/>
        <v>1</v>
      </c>
    </row>
    <row r="220" spans="2:13" ht="19.5" customHeight="1">
      <c r="B220" s="9" t="s">
        <v>44</v>
      </c>
      <c r="C220" s="46"/>
      <c r="D220" s="47"/>
      <c r="E220" s="57"/>
      <c r="F220" s="46">
        <v>200</v>
      </c>
      <c r="G220" s="27">
        <v>0</v>
      </c>
      <c r="H220" s="27">
        <v>96500</v>
      </c>
      <c r="I220" s="29">
        <f>G220+H220</f>
        <v>96500</v>
      </c>
      <c r="J220" s="31">
        <v>0</v>
      </c>
      <c r="K220" s="31">
        <v>96500</v>
      </c>
      <c r="L220" s="29">
        <f t="shared" si="26"/>
        <v>96500</v>
      </c>
      <c r="M220" s="66">
        <f t="shared" si="30"/>
        <v>1</v>
      </c>
    </row>
    <row r="221" spans="2:13" ht="19.5" customHeight="1">
      <c r="B221" s="38" t="s">
        <v>165</v>
      </c>
      <c r="C221" s="39" t="s">
        <v>9</v>
      </c>
      <c r="D221" s="40" t="s">
        <v>166</v>
      </c>
      <c r="E221" s="41" t="s">
        <v>9</v>
      </c>
      <c r="F221" s="39" t="s">
        <v>9</v>
      </c>
      <c r="G221" s="42">
        <v>0</v>
      </c>
      <c r="H221" s="42">
        <f>H222</f>
        <v>179043</v>
      </c>
      <c r="I221" s="42">
        <f t="shared" si="27"/>
        <v>179043</v>
      </c>
      <c r="J221" s="43">
        <v>0</v>
      </c>
      <c r="K221" s="43">
        <f>K222</f>
        <v>179043</v>
      </c>
      <c r="L221" s="42">
        <f aca="true" t="shared" si="32" ref="L221:L243">J221+K221</f>
        <v>179043</v>
      </c>
      <c r="M221" s="66">
        <f t="shared" si="30"/>
        <v>1</v>
      </c>
    </row>
    <row r="222" spans="2:13" ht="19.5" customHeight="1">
      <c r="B222" s="13" t="s">
        <v>34</v>
      </c>
      <c r="C222" s="14"/>
      <c r="D222" s="15"/>
      <c r="E222" s="16" t="s">
        <v>35</v>
      </c>
      <c r="F222" s="14"/>
      <c r="G222" s="26"/>
      <c r="H222" s="26">
        <f>H223</f>
        <v>179043</v>
      </c>
      <c r="I222" s="29">
        <f t="shared" si="27"/>
        <v>179043</v>
      </c>
      <c r="J222" s="30"/>
      <c r="K222" s="30">
        <f>K223</f>
        <v>179043</v>
      </c>
      <c r="L222" s="29">
        <f t="shared" si="32"/>
        <v>179043</v>
      </c>
      <c r="M222" s="66">
        <f t="shared" si="30"/>
        <v>1</v>
      </c>
    </row>
    <row r="223" spans="2:13" ht="19.5" customHeight="1">
      <c r="B223" s="11" t="s">
        <v>36</v>
      </c>
      <c r="C223" s="14"/>
      <c r="D223" s="15"/>
      <c r="E223" s="12" t="s">
        <v>37</v>
      </c>
      <c r="F223" s="14"/>
      <c r="G223" s="26"/>
      <c r="H223" s="26">
        <f>H224</f>
        <v>179043</v>
      </c>
      <c r="I223" s="29">
        <f t="shared" si="27"/>
        <v>179043</v>
      </c>
      <c r="J223" s="30"/>
      <c r="K223" s="30">
        <f>K224</f>
        <v>179043</v>
      </c>
      <c r="L223" s="29">
        <f t="shared" si="32"/>
        <v>179043</v>
      </c>
      <c r="M223" s="66">
        <f t="shared" si="30"/>
        <v>1</v>
      </c>
    </row>
    <row r="224" spans="2:13" ht="19.5" customHeight="1">
      <c r="B224" s="11" t="s">
        <v>167</v>
      </c>
      <c r="C224" s="46"/>
      <c r="D224" s="47"/>
      <c r="E224" s="12" t="s">
        <v>168</v>
      </c>
      <c r="F224" s="46"/>
      <c r="G224" s="27"/>
      <c r="H224" s="27">
        <f>H225</f>
        <v>179043</v>
      </c>
      <c r="I224" s="29">
        <f t="shared" si="27"/>
        <v>179043</v>
      </c>
      <c r="J224" s="31"/>
      <c r="K224" s="31">
        <f>K225</f>
        <v>179043</v>
      </c>
      <c r="L224" s="29">
        <f t="shared" si="32"/>
        <v>179043</v>
      </c>
      <c r="M224" s="66">
        <f t="shared" si="30"/>
        <v>1</v>
      </c>
    </row>
    <row r="225" spans="2:13" ht="56.25">
      <c r="B225" s="9" t="s">
        <v>169</v>
      </c>
      <c r="C225" s="48"/>
      <c r="D225" s="49"/>
      <c r="E225" s="10" t="s">
        <v>170</v>
      </c>
      <c r="F225" s="48"/>
      <c r="G225" s="28"/>
      <c r="H225" s="28">
        <f>H226</f>
        <v>179043</v>
      </c>
      <c r="I225" s="29">
        <f t="shared" si="27"/>
        <v>179043</v>
      </c>
      <c r="J225" s="32"/>
      <c r="K225" s="32">
        <f>K226</f>
        <v>179043</v>
      </c>
      <c r="L225" s="29">
        <f t="shared" si="32"/>
        <v>179043</v>
      </c>
      <c r="M225" s="66">
        <f t="shared" si="30"/>
        <v>1</v>
      </c>
    </row>
    <row r="226" spans="2:13" ht="22.5">
      <c r="B226" s="9" t="s">
        <v>171</v>
      </c>
      <c r="C226" s="46"/>
      <c r="D226" s="47"/>
      <c r="E226" s="57"/>
      <c r="F226" s="46">
        <v>300</v>
      </c>
      <c r="G226" s="27"/>
      <c r="H226" s="27">
        <v>179043</v>
      </c>
      <c r="I226" s="29">
        <f t="shared" si="27"/>
        <v>179043</v>
      </c>
      <c r="J226" s="31"/>
      <c r="K226" s="31">
        <v>179043</v>
      </c>
      <c r="L226" s="29">
        <f t="shared" si="32"/>
        <v>179043</v>
      </c>
      <c r="M226" s="66">
        <f t="shared" si="30"/>
        <v>1</v>
      </c>
    </row>
    <row r="227" spans="2:13" ht="13.5">
      <c r="B227" s="38" t="s">
        <v>172</v>
      </c>
      <c r="C227" s="39" t="s">
        <v>9</v>
      </c>
      <c r="D227" s="40" t="s">
        <v>173</v>
      </c>
      <c r="E227" s="41" t="s">
        <v>9</v>
      </c>
      <c r="F227" s="39" t="s">
        <v>9</v>
      </c>
      <c r="G227" s="42">
        <f>G228+G233</f>
        <v>459582</v>
      </c>
      <c r="H227" s="42">
        <f>H228+H233</f>
        <v>145170</v>
      </c>
      <c r="I227" s="42">
        <f t="shared" si="27"/>
        <v>604752</v>
      </c>
      <c r="J227" s="42">
        <f>J228+J233</f>
        <v>396611.46</v>
      </c>
      <c r="K227" s="42">
        <f>K228+K233</f>
        <v>130156.76</v>
      </c>
      <c r="L227" s="42">
        <f t="shared" si="32"/>
        <v>526768.22</v>
      </c>
      <c r="M227" s="66">
        <f t="shared" si="30"/>
        <v>0.871048330555335</v>
      </c>
    </row>
    <row r="228" spans="2:13" ht="51">
      <c r="B228" s="13" t="s">
        <v>92</v>
      </c>
      <c r="C228" s="14"/>
      <c r="D228" s="15"/>
      <c r="E228" s="16" t="s">
        <v>93</v>
      </c>
      <c r="F228" s="14"/>
      <c r="G228" s="26">
        <f aca="true" t="shared" si="33" ref="G228:K231">G229</f>
        <v>438182</v>
      </c>
      <c r="H228" s="26">
        <f t="shared" si="33"/>
        <v>104470</v>
      </c>
      <c r="I228" s="29">
        <f t="shared" si="27"/>
        <v>542652</v>
      </c>
      <c r="J228" s="26">
        <f t="shared" si="33"/>
        <v>375211.46</v>
      </c>
      <c r="K228" s="26">
        <f t="shared" si="33"/>
        <v>89456.76</v>
      </c>
      <c r="L228" s="29">
        <f t="shared" si="32"/>
        <v>464668.22000000003</v>
      </c>
      <c r="M228" s="66">
        <f t="shared" si="30"/>
        <v>0.8562913616829939</v>
      </c>
    </row>
    <row r="229" spans="2:13" ht="33.75">
      <c r="B229" s="11" t="s">
        <v>174</v>
      </c>
      <c r="C229" s="14"/>
      <c r="D229" s="15"/>
      <c r="E229" s="12" t="s">
        <v>175</v>
      </c>
      <c r="F229" s="14"/>
      <c r="G229" s="26">
        <f t="shared" si="33"/>
        <v>438182</v>
      </c>
      <c r="H229" s="26">
        <f t="shared" si="33"/>
        <v>104470</v>
      </c>
      <c r="I229" s="29">
        <f t="shared" si="27"/>
        <v>542652</v>
      </c>
      <c r="J229" s="26">
        <f t="shared" si="33"/>
        <v>375211.46</v>
      </c>
      <c r="K229" s="26">
        <f t="shared" si="33"/>
        <v>89456.76</v>
      </c>
      <c r="L229" s="29">
        <f t="shared" si="32"/>
        <v>464668.22000000003</v>
      </c>
      <c r="M229" s="66">
        <f t="shared" si="30"/>
        <v>0.8562913616829939</v>
      </c>
    </row>
    <row r="230" spans="2:13" ht="33.75">
      <c r="B230" s="17" t="s">
        <v>176</v>
      </c>
      <c r="C230" s="46"/>
      <c r="D230" s="47"/>
      <c r="E230" s="12" t="s">
        <v>177</v>
      </c>
      <c r="F230" s="46"/>
      <c r="G230" s="27">
        <f t="shared" si="33"/>
        <v>438182</v>
      </c>
      <c r="H230" s="27">
        <f t="shared" si="33"/>
        <v>104470</v>
      </c>
      <c r="I230" s="29">
        <f t="shared" si="27"/>
        <v>542652</v>
      </c>
      <c r="J230" s="27">
        <f t="shared" si="33"/>
        <v>375211.46</v>
      </c>
      <c r="K230" s="27">
        <f t="shared" si="33"/>
        <v>89456.76</v>
      </c>
      <c r="L230" s="29">
        <f t="shared" si="32"/>
        <v>464668.22000000003</v>
      </c>
      <c r="M230" s="66">
        <f t="shared" si="30"/>
        <v>0.8562913616829939</v>
      </c>
    </row>
    <row r="231" spans="2:13" ht="22.5">
      <c r="B231" s="17" t="s">
        <v>178</v>
      </c>
      <c r="C231" s="48"/>
      <c r="D231" s="49"/>
      <c r="E231" s="10" t="s">
        <v>209</v>
      </c>
      <c r="F231" s="48"/>
      <c r="G231" s="28">
        <f t="shared" si="33"/>
        <v>438182</v>
      </c>
      <c r="H231" s="28">
        <f t="shared" si="33"/>
        <v>104470</v>
      </c>
      <c r="I231" s="29">
        <f t="shared" si="27"/>
        <v>542652</v>
      </c>
      <c r="J231" s="28">
        <f t="shared" si="33"/>
        <v>375211.46</v>
      </c>
      <c r="K231" s="28">
        <f t="shared" si="33"/>
        <v>89456.76</v>
      </c>
      <c r="L231" s="29">
        <f t="shared" si="32"/>
        <v>464668.22000000003</v>
      </c>
      <c r="M231" s="66">
        <f t="shared" si="30"/>
        <v>0.8562913616829939</v>
      </c>
    </row>
    <row r="232" spans="2:13" ht="22.5">
      <c r="B232" s="9" t="s">
        <v>171</v>
      </c>
      <c r="C232" s="46"/>
      <c r="D232" s="47"/>
      <c r="E232" s="57"/>
      <c r="F232" s="46">
        <v>300</v>
      </c>
      <c r="G232" s="27">
        <f>333712+104470</f>
        <v>438182</v>
      </c>
      <c r="H232" s="27">
        <v>104470</v>
      </c>
      <c r="I232" s="29">
        <f t="shared" si="27"/>
        <v>542652</v>
      </c>
      <c r="J232" s="31">
        <f>285754.77+89456.69</f>
        <v>375211.46</v>
      </c>
      <c r="K232" s="31">
        <v>89456.76</v>
      </c>
      <c r="L232" s="29">
        <f t="shared" si="32"/>
        <v>464668.22000000003</v>
      </c>
      <c r="M232" s="66">
        <f t="shared" si="30"/>
        <v>0.8562913616829939</v>
      </c>
    </row>
    <row r="233" spans="2:13" ht="25.5">
      <c r="B233" s="13" t="s">
        <v>34</v>
      </c>
      <c r="C233" s="14"/>
      <c r="D233" s="15"/>
      <c r="E233" s="16" t="s">
        <v>35</v>
      </c>
      <c r="F233" s="14"/>
      <c r="G233" s="26">
        <f aca="true" t="shared" si="34" ref="G233:H238">G234</f>
        <v>21400</v>
      </c>
      <c r="H233" s="26">
        <f t="shared" si="34"/>
        <v>40700</v>
      </c>
      <c r="I233" s="29">
        <f aca="true" t="shared" si="35" ref="I233:I239">G233+H233</f>
        <v>62100</v>
      </c>
      <c r="J233" s="30">
        <f aca="true" t="shared" si="36" ref="J233:K238">J234</f>
        <v>21400</v>
      </c>
      <c r="K233" s="30">
        <f t="shared" si="36"/>
        <v>40700</v>
      </c>
      <c r="L233" s="29">
        <f aca="true" t="shared" si="37" ref="L233:L239">J233+K233</f>
        <v>62100</v>
      </c>
      <c r="M233" s="66">
        <f t="shared" si="30"/>
        <v>1</v>
      </c>
    </row>
    <row r="234" spans="2:13" ht="33.75">
      <c r="B234" s="11" t="s">
        <v>36</v>
      </c>
      <c r="C234" s="14"/>
      <c r="D234" s="15"/>
      <c r="E234" s="12" t="s">
        <v>37</v>
      </c>
      <c r="F234" s="14"/>
      <c r="G234" s="26">
        <f t="shared" si="34"/>
        <v>21400</v>
      </c>
      <c r="H234" s="26">
        <f t="shared" si="34"/>
        <v>40700</v>
      </c>
      <c r="I234" s="29">
        <f t="shared" si="35"/>
        <v>62100</v>
      </c>
      <c r="J234" s="30">
        <f t="shared" si="36"/>
        <v>21400</v>
      </c>
      <c r="K234" s="30">
        <f t="shared" si="36"/>
        <v>40700</v>
      </c>
      <c r="L234" s="29">
        <f t="shared" si="37"/>
        <v>62100</v>
      </c>
      <c r="M234" s="66">
        <f t="shared" si="30"/>
        <v>1</v>
      </c>
    </row>
    <row r="235" spans="2:13" ht="13.5">
      <c r="B235" s="17" t="s">
        <v>161</v>
      </c>
      <c r="C235" s="46"/>
      <c r="D235" s="47"/>
      <c r="E235" s="12" t="s">
        <v>162</v>
      </c>
      <c r="F235" s="46"/>
      <c r="G235" s="27">
        <f t="shared" si="34"/>
        <v>21400</v>
      </c>
      <c r="H235" s="27">
        <f>H238</f>
        <v>40700</v>
      </c>
      <c r="I235" s="29">
        <f t="shared" si="35"/>
        <v>62100</v>
      </c>
      <c r="J235" s="31">
        <f t="shared" si="36"/>
        <v>21400</v>
      </c>
      <c r="K235" s="31">
        <f>K238</f>
        <v>40700</v>
      </c>
      <c r="L235" s="29">
        <f t="shared" si="37"/>
        <v>62100</v>
      </c>
      <c r="M235" s="66">
        <f t="shared" si="30"/>
        <v>1</v>
      </c>
    </row>
    <row r="236" spans="2:13" ht="22.5">
      <c r="B236" s="17" t="s">
        <v>211</v>
      </c>
      <c r="C236" s="48"/>
      <c r="D236" s="49"/>
      <c r="E236" s="10" t="s">
        <v>210</v>
      </c>
      <c r="F236" s="48"/>
      <c r="G236" s="28">
        <f t="shared" si="34"/>
        <v>21400</v>
      </c>
      <c r="H236" s="28">
        <f t="shared" si="34"/>
        <v>0</v>
      </c>
      <c r="I236" s="29">
        <f t="shared" si="35"/>
        <v>21400</v>
      </c>
      <c r="J236" s="32">
        <f t="shared" si="36"/>
        <v>21400</v>
      </c>
      <c r="K236" s="32">
        <f t="shared" si="36"/>
        <v>0</v>
      </c>
      <c r="L236" s="29">
        <f t="shared" si="37"/>
        <v>21400</v>
      </c>
      <c r="M236" s="66">
        <f t="shared" si="30"/>
        <v>1</v>
      </c>
    </row>
    <row r="237" spans="2:13" ht="22.5">
      <c r="B237" s="9" t="s">
        <v>44</v>
      </c>
      <c r="C237" s="46"/>
      <c r="D237" s="47"/>
      <c r="E237" s="57"/>
      <c r="F237" s="46">
        <v>200</v>
      </c>
      <c r="G237" s="27">
        <v>21400</v>
      </c>
      <c r="H237" s="27">
        <v>0</v>
      </c>
      <c r="I237" s="29">
        <f t="shared" si="35"/>
        <v>21400</v>
      </c>
      <c r="J237" s="31">
        <v>21400</v>
      </c>
      <c r="K237" s="31">
        <v>0</v>
      </c>
      <c r="L237" s="29">
        <f t="shared" si="37"/>
        <v>21400</v>
      </c>
      <c r="M237" s="66">
        <f t="shared" si="30"/>
        <v>1</v>
      </c>
    </row>
    <row r="238" spans="2:13" ht="22.5">
      <c r="B238" s="17" t="s">
        <v>211</v>
      </c>
      <c r="C238" s="48"/>
      <c r="D238" s="49"/>
      <c r="E238" s="10" t="s">
        <v>208</v>
      </c>
      <c r="F238" s="48"/>
      <c r="G238" s="28">
        <f t="shared" si="34"/>
        <v>0</v>
      </c>
      <c r="H238" s="28">
        <f t="shared" si="34"/>
        <v>40700</v>
      </c>
      <c r="I238" s="29">
        <f t="shared" si="35"/>
        <v>40700</v>
      </c>
      <c r="J238" s="32">
        <f t="shared" si="36"/>
        <v>0</v>
      </c>
      <c r="K238" s="32">
        <f t="shared" si="36"/>
        <v>40700</v>
      </c>
      <c r="L238" s="29">
        <f t="shared" si="37"/>
        <v>40700</v>
      </c>
      <c r="M238" s="66">
        <f>L238/I238</f>
        <v>1</v>
      </c>
    </row>
    <row r="239" spans="2:13" ht="22.5">
      <c r="B239" s="9" t="s">
        <v>44</v>
      </c>
      <c r="C239" s="46"/>
      <c r="D239" s="47"/>
      <c r="E239" s="57"/>
      <c r="F239" s="46">
        <v>200</v>
      </c>
      <c r="G239" s="27">
        <v>0</v>
      </c>
      <c r="H239" s="27">
        <v>40700</v>
      </c>
      <c r="I239" s="29">
        <f t="shared" si="35"/>
        <v>40700</v>
      </c>
      <c r="J239" s="31">
        <v>0</v>
      </c>
      <c r="K239" s="31">
        <v>40700</v>
      </c>
      <c r="L239" s="29">
        <f t="shared" si="37"/>
        <v>40700</v>
      </c>
      <c r="M239" s="66">
        <f>L239/I239</f>
        <v>1</v>
      </c>
    </row>
    <row r="240" spans="2:13" ht="13.5">
      <c r="B240" s="38" t="s">
        <v>179</v>
      </c>
      <c r="C240" s="39" t="s">
        <v>9</v>
      </c>
      <c r="D240" s="40" t="s">
        <v>180</v>
      </c>
      <c r="E240" s="41" t="s">
        <v>9</v>
      </c>
      <c r="F240" s="39" t="s">
        <v>9</v>
      </c>
      <c r="G240" s="42">
        <f aca="true" t="shared" si="38" ref="G240:K246">G241</f>
        <v>0</v>
      </c>
      <c r="H240" s="42">
        <f t="shared" si="38"/>
        <v>265043.87</v>
      </c>
      <c r="I240" s="42">
        <f t="shared" si="27"/>
        <v>265043.87</v>
      </c>
      <c r="J240" s="43">
        <f t="shared" si="38"/>
        <v>0</v>
      </c>
      <c r="K240" s="43">
        <f t="shared" si="38"/>
        <v>265043.87</v>
      </c>
      <c r="L240" s="42">
        <f t="shared" si="32"/>
        <v>265043.87</v>
      </c>
      <c r="M240" s="66">
        <f t="shared" si="30"/>
        <v>1</v>
      </c>
    </row>
    <row r="241" spans="2:13" ht="25.5">
      <c r="B241" s="13" t="s">
        <v>34</v>
      </c>
      <c r="C241" s="14"/>
      <c r="D241" s="15"/>
      <c r="E241" s="16" t="s">
        <v>35</v>
      </c>
      <c r="F241" s="14"/>
      <c r="G241" s="26">
        <f t="shared" si="38"/>
        <v>0</v>
      </c>
      <c r="H241" s="26">
        <f t="shared" si="38"/>
        <v>265043.87</v>
      </c>
      <c r="I241" s="29">
        <f t="shared" si="27"/>
        <v>265043.87</v>
      </c>
      <c r="J241" s="30">
        <f t="shared" si="38"/>
        <v>0</v>
      </c>
      <c r="K241" s="30">
        <f t="shared" si="38"/>
        <v>265043.87</v>
      </c>
      <c r="L241" s="29">
        <f t="shared" si="32"/>
        <v>265043.87</v>
      </c>
      <c r="M241" s="66">
        <f t="shared" si="30"/>
        <v>1</v>
      </c>
    </row>
    <row r="242" spans="2:13" ht="33.75">
      <c r="B242" s="11" t="s">
        <v>36</v>
      </c>
      <c r="C242" s="14"/>
      <c r="D242" s="15"/>
      <c r="E242" s="12" t="s">
        <v>37</v>
      </c>
      <c r="F242" s="14"/>
      <c r="G242" s="26">
        <f t="shared" si="38"/>
        <v>0</v>
      </c>
      <c r="H242" s="26">
        <f>H243+H246</f>
        <v>265043.87</v>
      </c>
      <c r="I242" s="29">
        <f t="shared" si="27"/>
        <v>265043.87</v>
      </c>
      <c r="J242" s="26">
        <f t="shared" si="38"/>
        <v>0</v>
      </c>
      <c r="K242" s="26">
        <f>K243+K246</f>
        <v>265043.87</v>
      </c>
      <c r="L242" s="29">
        <f t="shared" si="32"/>
        <v>265043.87</v>
      </c>
      <c r="M242" s="66">
        <f t="shared" si="30"/>
        <v>1</v>
      </c>
    </row>
    <row r="243" spans="2:13" ht="33.75">
      <c r="B243" s="18" t="s">
        <v>228</v>
      </c>
      <c r="C243" s="46"/>
      <c r="D243" s="47"/>
      <c r="E243" s="12" t="s">
        <v>229</v>
      </c>
      <c r="F243" s="46"/>
      <c r="G243" s="27">
        <f>G246</f>
        <v>0</v>
      </c>
      <c r="H243" s="27">
        <f>H244</f>
        <v>0</v>
      </c>
      <c r="I243" s="29">
        <f t="shared" si="27"/>
        <v>0</v>
      </c>
      <c r="J243" s="31">
        <f>J246</f>
        <v>0</v>
      </c>
      <c r="K243" s="31">
        <f>K244</f>
        <v>0</v>
      </c>
      <c r="L243" s="29">
        <f t="shared" si="32"/>
        <v>0</v>
      </c>
      <c r="M243" s="66"/>
    </row>
    <row r="244" spans="2:13" ht="22.5">
      <c r="B244" s="9" t="s">
        <v>230</v>
      </c>
      <c r="C244" s="48"/>
      <c r="D244" s="49"/>
      <c r="E244" s="10" t="s">
        <v>231</v>
      </c>
      <c r="F244" s="48"/>
      <c r="G244" s="28">
        <f t="shared" si="38"/>
        <v>0</v>
      </c>
      <c r="H244" s="28">
        <f t="shared" si="38"/>
        <v>0</v>
      </c>
      <c r="I244" s="29">
        <f>G244+H244</f>
        <v>0</v>
      </c>
      <c r="J244" s="32">
        <f t="shared" si="38"/>
        <v>0</v>
      </c>
      <c r="K244" s="32">
        <f t="shared" si="38"/>
        <v>0</v>
      </c>
      <c r="L244" s="29">
        <f>J244+K244</f>
        <v>0</v>
      </c>
      <c r="M244" s="66"/>
    </row>
    <row r="245" spans="2:13" ht="22.5">
      <c r="B245" s="9" t="s">
        <v>44</v>
      </c>
      <c r="C245" s="46"/>
      <c r="D245" s="47"/>
      <c r="E245" s="10"/>
      <c r="F245" s="46">
        <v>200</v>
      </c>
      <c r="G245" s="27">
        <v>0</v>
      </c>
      <c r="H245" s="27">
        <v>0</v>
      </c>
      <c r="I245" s="29">
        <f>G245+H245</f>
        <v>0</v>
      </c>
      <c r="J245" s="31">
        <v>0</v>
      </c>
      <c r="K245" s="31">
        <v>0</v>
      </c>
      <c r="L245" s="29">
        <f>J245+K245</f>
        <v>0</v>
      </c>
      <c r="M245" s="66"/>
    </row>
    <row r="246" spans="2:13" ht="22.5">
      <c r="B246" s="9" t="s">
        <v>232</v>
      </c>
      <c r="C246" s="48"/>
      <c r="D246" s="49"/>
      <c r="E246" s="10" t="s">
        <v>233</v>
      </c>
      <c r="F246" s="48"/>
      <c r="G246" s="28">
        <f t="shared" si="38"/>
        <v>0</v>
      </c>
      <c r="H246" s="28">
        <f t="shared" si="38"/>
        <v>265043.87</v>
      </c>
      <c r="I246" s="29">
        <f t="shared" si="27"/>
        <v>265043.87</v>
      </c>
      <c r="J246" s="32">
        <f t="shared" si="38"/>
        <v>0</v>
      </c>
      <c r="K246" s="32">
        <f t="shared" si="38"/>
        <v>265043.87</v>
      </c>
      <c r="L246" s="29">
        <f>J246+K246</f>
        <v>265043.87</v>
      </c>
      <c r="M246" s="66">
        <f t="shared" si="30"/>
        <v>1</v>
      </c>
    </row>
    <row r="247" spans="2:13" ht="22.5">
      <c r="B247" s="9" t="s">
        <v>44</v>
      </c>
      <c r="C247" s="46"/>
      <c r="D247" s="47"/>
      <c r="E247" s="57"/>
      <c r="F247" s="46">
        <v>200</v>
      </c>
      <c r="G247" s="27">
        <v>0</v>
      </c>
      <c r="H247" s="27">
        <v>265043.87</v>
      </c>
      <c r="I247" s="29">
        <f t="shared" si="27"/>
        <v>265043.87</v>
      </c>
      <c r="J247" s="31">
        <v>0</v>
      </c>
      <c r="K247" s="31">
        <v>265043.87</v>
      </c>
      <c r="L247" s="29">
        <f>J247+K247</f>
        <v>265043.87</v>
      </c>
      <c r="M247" s="66">
        <f t="shared" si="30"/>
        <v>1</v>
      </c>
    </row>
  </sheetData>
  <sheetProtection/>
  <mergeCells count="4">
    <mergeCell ref="B5:J5"/>
    <mergeCell ref="G8:I8"/>
    <mergeCell ref="J8:L8"/>
    <mergeCell ref="J1:L4"/>
  </mergeCells>
  <printOptions horizontalCentered="1"/>
  <pageMargins left="0.984251968503937" right="0.3937007874015748" top="0.7874015748031497" bottom="0.5905511811023623" header="0.5118110236220472" footer="0.5118110236220472"/>
  <pageSetup fitToHeight="0" fitToWidth="1" horizontalDpi="600" verticalDpi="600" orientation="portrait" paperSize="9" scale="58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RePack by SPecialiST</cp:lastModifiedBy>
  <cp:lastPrinted>2017-04-17T10:42:03Z</cp:lastPrinted>
  <dcterms:created xsi:type="dcterms:W3CDTF">2013-10-18T09:36:56Z</dcterms:created>
  <dcterms:modified xsi:type="dcterms:W3CDTF">2021-03-12T10:02:45Z</dcterms:modified>
  <cp:category/>
  <cp:version/>
  <cp:contentType/>
  <cp:contentStatus/>
</cp:coreProperties>
</file>